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5730" yWindow="210" windowWidth="18630" windowHeight="11760" firstSheet="1" activeTab="14"/>
  </bookViews>
  <sheets>
    <sheet name="SGV" sheetId="21" state="veryHidden" r:id="rId1"/>
    <sheet name="PL I" sheetId="22" r:id="rId2"/>
    <sheet name="Phụ lục 1 (5)" sheetId="19" state="hidden" r:id="rId3"/>
    <sheet name="Phụ lục 1 (4)" sheetId="18" state="hidden" r:id="rId4"/>
    <sheet name="Phụ lục 01" sheetId="16" state="hidden" r:id="rId5"/>
    <sheet name="Phụ lục 1" sheetId="1" state="hidden" r:id="rId6"/>
    <sheet name="Phụ lục 2" sheetId="6" state="hidden" r:id="rId7"/>
    <sheet name="Phụ lục 3" sheetId="7" state="hidden" r:id="rId8"/>
    <sheet name="Phụ lục 4" sheetId="8" state="hidden" r:id="rId9"/>
    <sheet name="DỰ KIẾN DANH MỤC" sheetId="13" state="hidden" r:id="rId10"/>
    <sheet name="NĂM 2022" sheetId="9" state="hidden" r:id="rId11"/>
    <sheet name="NĂM 2023" sheetId="10" state="hidden" r:id="rId12"/>
    <sheet name="NĂM 2024" sheetId="11" state="hidden" r:id="rId13"/>
    <sheet name="NĂM 2025" sheetId="12" state="hidden" r:id="rId14"/>
    <sheet name="PLII" sheetId="33" r:id="rId15"/>
  </sheets>
  <externalReferences>
    <externalReference r:id="rId16"/>
  </externalReferences>
  <definedNames>
    <definedName name="_xlnm.Print_Area" localSheetId="9">'DỰ KIẾN DANH MỤC'!$A$1:$S$264</definedName>
    <definedName name="_xlnm.Print_Area" localSheetId="10">'NĂM 2022'!$A$1:$P$84</definedName>
    <definedName name="_xlnm.Print_Area" localSheetId="1">'PL I'!$A$1:$G$10</definedName>
    <definedName name="_xlnm.Print_Area" localSheetId="14">PLII!$A$1:$P$29</definedName>
    <definedName name="_xlnm.Print_Area" localSheetId="4">'Phụ lục 01'!$A:$AL</definedName>
    <definedName name="_xlnm.Print_Area" localSheetId="5">'Phụ lục 1'!$A:$AB</definedName>
    <definedName name="_xlnm.Print_Area" localSheetId="3">'Phụ lục 1 (4)'!$A:$AL</definedName>
    <definedName name="_xlnm.Print_Area" localSheetId="2">'Phụ lục 1 (5)'!$A:$AL</definedName>
    <definedName name="_xlnm.Print_Area" localSheetId="7">'Phụ lục 3'!$A$1:$S$82</definedName>
    <definedName name="_xlnm.Print_Titles" localSheetId="9">'DỰ KIẾN DANH MỤC'!$5:$8</definedName>
    <definedName name="_xlnm.Print_Titles" localSheetId="10">'NĂM 2022'!$4:$5</definedName>
    <definedName name="_xlnm.Print_Titles" localSheetId="14">PLII!$5:$8</definedName>
    <definedName name="_xlnm.Print_Titles" localSheetId="4">'Phụ lục 01'!#REF!</definedName>
    <definedName name="_xlnm.Print_Titles" localSheetId="5">'Phụ lục 1'!#REF!</definedName>
    <definedName name="_xlnm.Print_Titles" localSheetId="3">'Phụ lục 1 (4)'!#REF!</definedName>
    <definedName name="_xlnm.Print_Titles" localSheetId="2">'Phụ lục 1 (5)'!#REF!</definedName>
  </definedNames>
  <calcPr calcId="144525"/>
</workbook>
</file>

<file path=xl/calcChain.xml><?xml version="1.0" encoding="utf-8"?>
<calcChain xmlns="http://schemas.openxmlformats.org/spreadsheetml/2006/main">
  <c r="G19" i="33" l="1"/>
  <c r="H18" i="33" l="1"/>
  <c r="H12" i="33"/>
  <c r="H25" i="33"/>
  <c r="N27" i="33" l="1"/>
  <c r="H28" i="33"/>
  <c r="H27" i="33" s="1"/>
  <c r="I28" i="33"/>
  <c r="I27" i="33" s="1"/>
  <c r="J28" i="33"/>
  <c r="J27" i="33" s="1"/>
  <c r="L28" i="33"/>
  <c r="L27" i="33" s="1"/>
  <c r="M28" i="33"/>
  <c r="M27" i="33" s="1"/>
  <c r="N28" i="33"/>
  <c r="I25" i="33"/>
  <c r="J25" i="33"/>
  <c r="K25" i="33"/>
  <c r="L25" i="33"/>
  <c r="M25" i="33"/>
  <c r="N25" i="33"/>
  <c r="H23" i="33"/>
  <c r="H11" i="33" s="1"/>
  <c r="I23" i="33"/>
  <c r="J23" i="33"/>
  <c r="K23" i="33"/>
  <c r="L23" i="33"/>
  <c r="M23" i="33"/>
  <c r="N23" i="33"/>
  <c r="I18" i="33"/>
  <c r="J18" i="33"/>
  <c r="L18" i="33"/>
  <c r="M18" i="33"/>
  <c r="N18" i="33"/>
  <c r="N11" i="33" s="1"/>
  <c r="I12" i="33"/>
  <c r="J12" i="33"/>
  <c r="L12" i="33"/>
  <c r="M12" i="33"/>
  <c r="M11" i="33" s="1"/>
  <c r="M10" i="33" s="1"/>
  <c r="M9" i="33" s="1"/>
  <c r="N12" i="33"/>
  <c r="K29" i="33"/>
  <c r="K28" i="33" s="1"/>
  <c r="K27" i="33" s="1"/>
  <c r="K26" i="33"/>
  <c r="K24" i="33"/>
  <c r="K22" i="33"/>
  <c r="K21" i="33"/>
  <c r="K20" i="33"/>
  <c r="K19" i="33"/>
  <c r="K17" i="33"/>
  <c r="K16" i="33"/>
  <c r="K15" i="33"/>
  <c r="K14" i="33"/>
  <c r="K13" i="33"/>
  <c r="G29" i="33"/>
  <c r="G28" i="33" s="1"/>
  <c r="G27" i="33" s="1"/>
  <c r="G26" i="33"/>
  <c r="G25" i="33" s="1"/>
  <c r="G24" i="33"/>
  <c r="G23" i="33" s="1"/>
  <c r="G22" i="33"/>
  <c r="G21" i="33"/>
  <c r="G20" i="33"/>
  <c r="G14" i="33"/>
  <c r="G15" i="33"/>
  <c r="G16" i="33"/>
  <c r="G17" i="33"/>
  <c r="G13" i="33"/>
  <c r="J11" i="33" l="1"/>
  <c r="I11" i="33"/>
  <c r="I10" i="33" s="1"/>
  <c r="I9" i="33" s="1"/>
  <c r="L11" i="33"/>
  <c r="H10" i="33"/>
  <c r="H9" i="33" s="1"/>
  <c r="K12" i="33"/>
  <c r="K18" i="33"/>
  <c r="N10" i="33"/>
  <c r="N9" i="33" s="1"/>
  <c r="F10" i="22" s="1"/>
  <c r="F9" i="22" s="1"/>
  <c r="G12" i="33"/>
  <c r="E10" i="22"/>
  <c r="E9" i="22" s="1"/>
  <c r="J10" i="33"/>
  <c r="J9" i="33" s="1"/>
  <c r="L10" i="33"/>
  <c r="L9" i="33" s="1"/>
  <c r="D10" i="22" s="1"/>
  <c r="G18" i="33"/>
  <c r="K11" i="33" l="1"/>
  <c r="K10" i="33" s="1"/>
  <c r="K9" i="33" s="1"/>
  <c r="D9" i="22"/>
  <c r="C10" i="22"/>
  <c r="C9" i="22" s="1"/>
  <c r="G11" i="33"/>
  <c r="G10" i="33" s="1"/>
  <c r="G9" i="33" s="1"/>
  <c r="W6" i="33" s="1"/>
  <c r="AC29" i="33"/>
  <c r="AB29" i="33"/>
  <c r="AA29" i="33"/>
  <c r="Z29" i="33" s="1"/>
  <c r="Z8" i="33" s="1"/>
  <c r="W29" i="33"/>
  <c r="T29" i="33"/>
  <c r="S29" i="33"/>
  <c r="W8" i="33"/>
  <c r="AB8" i="33"/>
  <c r="X8" i="33"/>
  <c r="T8" i="33"/>
  <c r="AE8" i="33"/>
  <c r="AD8" i="33"/>
  <c r="AC8" i="33"/>
  <c r="AA8" i="33"/>
  <c r="Y8" i="33"/>
  <c r="V8" i="33"/>
  <c r="U8" i="33"/>
  <c r="Y7" i="33"/>
  <c r="X7" i="33"/>
  <c r="W7" i="33"/>
  <c r="Y6" i="33"/>
  <c r="X6" i="33"/>
  <c r="Z5" i="33"/>
  <c r="Y5" i="33"/>
  <c r="W5" i="33"/>
  <c r="Y4" i="33"/>
  <c r="X4" i="33"/>
  <c r="W4" i="33"/>
  <c r="A3" i="33"/>
  <c r="X5" i="33" l="1"/>
  <c r="Q10" i="33"/>
  <c r="R29" i="33"/>
  <c r="Q29" i="33" l="1"/>
  <c r="A199" i="16" l="1"/>
  <c r="A200" i="16" s="1"/>
  <c r="A201" i="16" s="1"/>
  <c r="A202" i="16" s="1"/>
  <c r="A203" i="16" s="1"/>
  <c r="A204" i="16" s="1"/>
  <c r="A205" i="16" s="1"/>
  <c r="A206" i="16" s="1"/>
  <c r="A207" i="16" s="1"/>
  <c r="A208" i="16" s="1"/>
  <c r="A209" i="16" s="1"/>
  <c r="A210" i="16" s="1"/>
  <c r="A211" i="16" s="1"/>
  <c r="A212" i="16" s="1"/>
  <c r="A213" i="16" s="1"/>
  <c r="A214" i="16" s="1"/>
  <c r="A215" i="16" s="1"/>
  <c r="A216" i="16" s="1"/>
  <c r="A85" i="16"/>
  <c r="A86" i="16" s="1"/>
  <c r="A87" i="16" s="1"/>
  <c r="A88" i="16" s="1"/>
  <c r="A89" i="16" s="1"/>
  <c r="A90" i="16" s="1"/>
  <c r="A91" i="16" s="1"/>
  <c r="A92" i="16" s="1"/>
  <c r="A93" i="16" s="1"/>
  <c r="A94" i="16" s="1"/>
  <c r="A95" i="16" s="1"/>
  <c r="A96" i="16" s="1"/>
  <c r="A97" i="16" s="1"/>
  <c r="A98" i="16" s="1"/>
  <c r="A99" i="16" s="1"/>
  <c r="A100" i="16" s="1"/>
  <c r="A101" i="16" s="1"/>
  <c r="A102" i="16" s="1"/>
  <c r="A103" i="16" s="1"/>
  <c r="A32" i="16"/>
  <c r="A33" i="16" s="1"/>
  <c r="A34" i="16" s="1"/>
  <c r="A35" i="16" s="1"/>
  <c r="A36" i="16" s="1"/>
  <c r="A37" i="16" s="1"/>
  <c r="A38" i="16" s="1"/>
  <c r="A39" i="16" s="1"/>
  <c r="A40" i="16" s="1"/>
  <c r="A41" i="16" s="1"/>
  <c r="A42" i="16" s="1"/>
  <c r="A43" i="16" s="1"/>
  <c r="A44" i="16" s="1"/>
  <c r="P292" i="19"/>
  <c r="S292" i="19" s="1"/>
  <c r="O292" i="19"/>
  <c r="R292" i="19" s="1"/>
  <c r="X291" i="19"/>
  <c r="X290" i="19" s="1"/>
  <c r="S291" i="19"/>
  <c r="R291" i="19"/>
  <c r="L291" i="19" s="1"/>
  <c r="G291" i="19"/>
  <c r="G285" i="19" s="1"/>
  <c r="AK290" i="19"/>
  <c r="Z290" i="19"/>
  <c r="Y290" i="19"/>
  <c r="T290" i="19"/>
  <c r="J290" i="19"/>
  <c r="J285" i="19" s="1"/>
  <c r="I290" i="19"/>
  <c r="I285" i="19" s="1"/>
  <c r="H290" i="19"/>
  <c r="X289" i="19"/>
  <c r="G289" i="19"/>
  <c r="X288" i="19"/>
  <c r="G288" i="19"/>
  <c r="X287" i="19"/>
  <c r="G287" i="19"/>
  <c r="X286" i="19"/>
  <c r="G286" i="19"/>
  <c r="AK285" i="19"/>
  <c r="Z285" i="19"/>
  <c r="Y285" i="19"/>
  <c r="H285" i="19"/>
  <c r="X284" i="19"/>
  <c r="W284" i="19"/>
  <c r="V284" i="19"/>
  <c r="K284" i="19"/>
  <c r="G284" i="19"/>
  <c r="X283" i="19"/>
  <c r="W283" i="19"/>
  <c r="V283" i="19"/>
  <c r="K283" i="19"/>
  <c r="G283" i="19"/>
  <c r="X282" i="19"/>
  <c r="W282" i="19"/>
  <c r="V282" i="19"/>
  <c r="K282" i="19"/>
  <c r="G282" i="19"/>
  <c r="X281" i="19"/>
  <c r="W281" i="19"/>
  <c r="V281" i="19"/>
  <c r="K281" i="19"/>
  <c r="G281" i="19"/>
  <c r="X280" i="19"/>
  <c r="W280" i="19"/>
  <c r="V280" i="19"/>
  <c r="U280" i="19" s="1"/>
  <c r="K280" i="19"/>
  <c r="G280" i="19"/>
  <c r="X279" i="19"/>
  <c r="W279" i="19"/>
  <c r="V279" i="19"/>
  <c r="U279" i="19" s="1"/>
  <c r="K279" i="19"/>
  <c r="G279" i="19"/>
  <c r="AG278" i="19"/>
  <c r="X278" i="19"/>
  <c r="W278" i="19"/>
  <c r="V278" i="19"/>
  <c r="Q278" i="19"/>
  <c r="P278" i="19"/>
  <c r="O278" i="19"/>
  <c r="G278" i="19"/>
  <c r="AG277" i="19"/>
  <c r="X277" i="19"/>
  <c r="W277" i="19"/>
  <c r="V277" i="19"/>
  <c r="Q277" i="19"/>
  <c r="O277" i="19"/>
  <c r="N277" i="19" s="1"/>
  <c r="M277" i="19"/>
  <c r="K277" i="19" s="1"/>
  <c r="G277" i="19"/>
  <c r="AG276" i="19"/>
  <c r="X276" i="19"/>
  <c r="W276" i="19"/>
  <c r="V276" i="19"/>
  <c r="Q276" i="19"/>
  <c r="G276" i="19"/>
  <c r="AG275" i="19"/>
  <c r="X275" i="19"/>
  <c r="W275" i="19"/>
  <c r="V275" i="19"/>
  <c r="Q275" i="19"/>
  <c r="M275" i="19"/>
  <c r="L275" i="19"/>
  <c r="K275" i="19" s="1"/>
  <c r="G275" i="19"/>
  <c r="AG274" i="19"/>
  <c r="X274" i="19"/>
  <c r="W274" i="19"/>
  <c r="V274" i="19"/>
  <c r="Q274" i="19"/>
  <c r="O274" i="19"/>
  <c r="N274" i="19" s="1"/>
  <c r="M274" i="19"/>
  <c r="K274" i="19" s="1"/>
  <c r="G274" i="19"/>
  <c r="AG273" i="19"/>
  <c r="X273" i="19"/>
  <c r="W273" i="19"/>
  <c r="V273" i="19"/>
  <c r="Q273" i="19"/>
  <c r="G273" i="19"/>
  <c r="AG272" i="19"/>
  <c r="X272" i="19"/>
  <c r="W272" i="19"/>
  <c r="V272" i="19"/>
  <c r="Q272" i="19"/>
  <c r="G272" i="19"/>
  <c r="AG271" i="19"/>
  <c r="X271" i="19"/>
  <c r="W271" i="19"/>
  <c r="V271" i="19"/>
  <c r="Q271" i="19"/>
  <c r="P271" i="19"/>
  <c r="O271" i="19"/>
  <c r="G271" i="19"/>
  <c r="AG270" i="19"/>
  <c r="X270" i="19"/>
  <c r="W270" i="19"/>
  <c r="V270" i="19"/>
  <c r="Q270" i="19"/>
  <c r="M270" i="19"/>
  <c r="L270" i="19"/>
  <c r="G270" i="19"/>
  <c r="AD269" i="19"/>
  <c r="X269" i="19"/>
  <c r="W269" i="19"/>
  <c r="V269" i="19"/>
  <c r="Q269" i="19"/>
  <c r="P269" i="19"/>
  <c r="O269" i="19"/>
  <c r="G269" i="19"/>
  <c r="AD268" i="19"/>
  <c r="X268" i="19"/>
  <c r="W268" i="19"/>
  <c r="V268" i="19"/>
  <c r="Q268" i="19"/>
  <c r="P268" i="19"/>
  <c r="O268" i="19"/>
  <c r="G268" i="19"/>
  <c r="AD267" i="19"/>
  <c r="X267" i="19"/>
  <c r="W267" i="19"/>
  <c r="V267" i="19"/>
  <c r="Q267" i="19"/>
  <c r="P267" i="19"/>
  <c r="O267" i="19"/>
  <c r="G267" i="19"/>
  <c r="AD266" i="19"/>
  <c r="X266" i="19"/>
  <c r="W266" i="19"/>
  <c r="V266" i="19"/>
  <c r="Q266" i="19"/>
  <c r="P266" i="19"/>
  <c r="O266" i="19"/>
  <c r="G266" i="19"/>
  <c r="AA265" i="19"/>
  <c r="X265" i="19"/>
  <c r="W265" i="19"/>
  <c r="V265" i="19"/>
  <c r="U265" i="19" s="1"/>
  <c r="Q265" i="19"/>
  <c r="P265" i="19"/>
  <c r="O265" i="19"/>
  <c r="G265" i="19"/>
  <c r="AA264" i="19"/>
  <c r="X264" i="19"/>
  <c r="W264" i="19"/>
  <c r="V264" i="19"/>
  <c r="Q264" i="19"/>
  <c r="M264" i="19"/>
  <c r="L264" i="19"/>
  <c r="G264" i="19"/>
  <c r="AA263" i="19"/>
  <c r="X263" i="19"/>
  <c r="W263" i="19"/>
  <c r="V263" i="19"/>
  <c r="Q263" i="19"/>
  <c r="M263" i="19"/>
  <c r="L263" i="19"/>
  <c r="G263" i="19"/>
  <c r="AA262" i="19"/>
  <c r="X262" i="19"/>
  <c r="W262" i="19"/>
  <c r="V262" i="19"/>
  <c r="U262" i="19" s="1"/>
  <c r="Q262" i="19"/>
  <c r="P262" i="19"/>
  <c r="O262" i="19"/>
  <c r="G262" i="19"/>
  <c r="AD261" i="19"/>
  <c r="X261" i="19"/>
  <c r="W261" i="19"/>
  <c r="V261" i="19"/>
  <c r="Q261" i="19"/>
  <c r="P261" i="19"/>
  <c r="O261" i="19"/>
  <c r="G261" i="19"/>
  <c r="AA260" i="19"/>
  <c r="X260" i="19"/>
  <c r="W260" i="19"/>
  <c r="V260" i="19"/>
  <c r="Q260" i="19"/>
  <c r="P260" i="19"/>
  <c r="O260" i="19"/>
  <c r="G260" i="19"/>
  <c r="AA259" i="19"/>
  <c r="X259" i="19"/>
  <c r="W259" i="19"/>
  <c r="V259" i="19"/>
  <c r="U259" i="19" s="1"/>
  <c r="Q259" i="19"/>
  <c r="P259" i="19"/>
  <c r="O259" i="19"/>
  <c r="G259" i="19"/>
  <c r="X258" i="19"/>
  <c r="W258" i="19"/>
  <c r="V258" i="19"/>
  <c r="Q258" i="19"/>
  <c r="G258" i="19"/>
  <c r="X257" i="19"/>
  <c r="W257" i="19"/>
  <c r="V257" i="19"/>
  <c r="U257" i="19" s="1"/>
  <c r="Q257" i="19"/>
  <c r="G257" i="19"/>
  <c r="X256" i="19"/>
  <c r="W256" i="19"/>
  <c r="V256" i="19"/>
  <c r="Q256" i="19"/>
  <c r="G256" i="19"/>
  <c r="X255" i="19"/>
  <c r="W255" i="19"/>
  <c r="V255" i="19"/>
  <c r="Q255" i="19"/>
  <c r="G255" i="19"/>
  <c r="X254" i="19"/>
  <c r="W254" i="19"/>
  <c r="V254" i="19"/>
  <c r="Q254" i="19"/>
  <c r="G254" i="19"/>
  <c r="A254" i="19"/>
  <c r="A255" i="19" s="1"/>
  <c r="A256" i="19" s="1"/>
  <c r="A257" i="19" s="1"/>
  <c r="A258" i="19" s="1"/>
  <c r="A259" i="19" s="1"/>
  <c r="A260" i="19" s="1"/>
  <c r="A261" i="19" s="1"/>
  <c r="A262" i="19" s="1"/>
  <c r="A263" i="19" s="1"/>
  <c r="A264" i="19" s="1"/>
  <c r="A265" i="19" s="1"/>
  <c r="A266" i="19" s="1"/>
  <c r="A267" i="19" s="1"/>
  <c r="A268" i="19" s="1"/>
  <c r="A269" i="19" s="1"/>
  <c r="A270" i="19" s="1"/>
  <c r="A271" i="19" s="1"/>
  <c r="A272" i="19" s="1"/>
  <c r="A273" i="19" s="1"/>
  <c r="A274" i="19" s="1"/>
  <c r="A275" i="19" s="1"/>
  <c r="A276" i="19" s="1"/>
  <c r="A277" i="19" s="1"/>
  <c r="A278" i="19" s="1"/>
  <c r="A279" i="19" s="1"/>
  <c r="A280" i="19" s="1"/>
  <c r="A281" i="19" s="1"/>
  <c r="A282" i="19" s="1"/>
  <c r="A283" i="19" s="1"/>
  <c r="A284" i="19" s="1"/>
  <c r="X253" i="19"/>
  <c r="W253" i="19"/>
  <c r="V253" i="19"/>
  <c r="U253" i="19" s="1"/>
  <c r="Q253" i="19"/>
  <c r="G253" i="19"/>
  <c r="AK252" i="19"/>
  <c r="AI252" i="19"/>
  <c r="AH252" i="19"/>
  <c r="AF252" i="19"/>
  <c r="AE252" i="19"/>
  <c r="AC252" i="19"/>
  <c r="AB252" i="19"/>
  <c r="Z252" i="19"/>
  <c r="Y252" i="19"/>
  <c r="S252" i="19"/>
  <c r="R252" i="19"/>
  <c r="J252" i="19"/>
  <c r="I252" i="19"/>
  <c r="H252" i="19"/>
  <c r="X251" i="19"/>
  <c r="W251" i="19"/>
  <c r="V251" i="19"/>
  <c r="U251" i="19" s="1"/>
  <c r="K251" i="19"/>
  <c r="G251" i="19"/>
  <c r="AG250" i="19"/>
  <c r="X250" i="19"/>
  <c r="W250" i="19"/>
  <c r="V250" i="19"/>
  <c r="Q250" i="19"/>
  <c r="M250" i="19"/>
  <c r="M238" i="19" s="1"/>
  <c r="L250" i="19"/>
  <c r="G250" i="19"/>
  <c r="AG249" i="19"/>
  <c r="X249" i="19"/>
  <c r="W249" i="19"/>
  <c r="V249" i="19"/>
  <c r="Q249" i="19"/>
  <c r="G249" i="19"/>
  <c r="AG248" i="19"/>
  <c r="X248" i="19"/>
  <c r="W248" i="19"/>
  <c r="V248" i="19"/>
  <c r="U248" i="19" s="1"/>
  <c r="Q248" i="19"/>
  <c r="P248" i="19"/>
  <c r="O248" i="19"/>
  <c r="G248" i="19"/>
  <c r="AG247" i="19"/>
  <c r="X247" i="19"/>
  <c r="W247" i="19"/>
  <c r="V247" i="19"/>
  <c r="Q247" i="19"/>
  <c r="G247" i="19"/>
  <c r="AG246" i="19"/>
  <c r="X246" i="19"/>
  <c r="W246" i="19"/>
  <c r="V246" i="19"/>
  <c r="Q246" i="19"/>
  <c r="G246" i="19"/>
  <c r="K246" i="19" s="1"/>
  <c r="AD245" i="19"/>
  <c r="X245" i="19"/>
  <c r="W245" i="19"/>
  <c r="V245" i="19"/>
  <c r="P245" i="19"/>
  <c r="O245" i="19"/>
  <c r="G245" i="19"/>
  <c r="AD244" i="19"/>
  <c r="X244" i="19"/>
  <c r="W244" i="19"/>
  <c r="V244" i="19"/>
  <c r="P244" i="19"/>
  <c r="N244" i="19" s="1"/>
  <c r="L244" i="19"/>
  <c r="K244" i="19" s="1"/>
  <c r="G244" i="19"/>
  <c r="AB243" i="19"/>
  <c r="V243" i="19" s="1"/>
  <c r="X243" i="19"/>
  <c r="W243" i="19"/>
  <c r="L243" i="19"/>
  <c r="K243" i="19"/>
  <c r="G243" i="19"/>
  <c r="AB242" i="19"/>
  <c r="X242" i="19"/>
  <c r="W242" i="19"/>
  <c r="L242" i="19"/>
  <c r="K242" i="19" s="1"/>
  <c r="G242" i="19"/>
  <c r="AA241" i="19"/>
  <c r="X241" i="19"/>
  <c r="W241" i="19"/>
  <c r="V241" i="19"/>
  <c r="P241" i="19"/>
  <c r="O241" i="19"/>
  <c r="N241" i="19" s="1"/>
  <c r="G241" i="19"/>
  <c r="AA240" i="19"/>
  <c r="X240" i="19"/>
  <c r="W240" i="19"/>
  <c r="V240" i="19"/>
  <c r="P240" i="19"/>
  <c r="O240" i="19"/>
  <c r="G240" i="19"/>
  <c r="A240" i="19"/>
  <c r="A241" i="19" s="1"/>
  <c r="A242" i="19" s="1"/>
  <c r="A243" i="19" s="1"/>
  <c r="A244" i="19" s="1"/>
  <c r="A245" i="19" s="1"/>
  <c r="A246" i="19" s="1"/>
  <c r="A247" i="19" s="1"/>
  <c r="A248" i="19" s="1"/>
  <c r="A249" i="19" s="1"/>
  <c r="A250" i="19" s="1"/>
  <c r="A251" i="19" s="1"/>
  <c r="X239" i="19"/>
  <c r="W239" i="19"/>
  <c r="V239" i="19"/>
  <c r="U239" i="19" s="1"/>
  <c r="G239" i="19"/>
  <c r="K239" i="19" s="1"/>
  <c r="AK238" i="19"/>
  <c r="AI238" i="19"/>
  <c r="AH238" i="19"/>
  <c r="AF238" i="19"/>
  <c r="AE238" i="19"/>
  <c r="AC238" i="19"/>
  <c r="Z238" i="19"/>
  <c r="Y238" i="19"/>
  <c r="S238" i="19"/>
  <c r="R238" i="19"/>
  <c r="J238" i="19"/>
  <c r="I238" i="19"/>
  <c r="H238" i="19"/>
  <c r="AG237" i="19"/>
  <c r="Q237" i="19"/>
  <c r="N237" i="19"/>
  <c r="AG236" i="19"/>
  <c r="X236" i="19"/>
  <c r="W236" i="19"/>
  <c r="V236" i="19"/>
  <c r="Q236" i="19"/>
  <c r="P236" i="19"/>
  <c r="O236" i="19"/>
  <c r="G236" i="19"/>
  <c r="AG235" i="19"/>
  <c r="X235" i="19"/>
  <c r="W235" i="19"/>
  <c r="V235" i="19"/>
  <c r="Q235" i="19"/>
  <c r="O235" i="19"/>
  <c r="N235" i="19" s="1"/>
  <c r="M235" i="19"/>
  <c r="K235" i="19" s="1"/>
  <c r="G235" i="19"/>
  <c r="AG234" i="19"/>
  <c r="X234" i="19"/>
  <c r="W234" i="19"/>
  <c r="V234" i="19"/>
  <c r="U234" i="19" s="1"/>
  <c r="Q234" i="19"/>
  <c r="O234" i="19"/>
  <c r="N234" i="19" s="1"/>
  <c r="M234" i="19"/>
  <c r="K234" i="19" s="1"/>
  <c r="G234" i="19"/>
  <c r="AG233" i="19"/>
  <c r="X233" i="19"/>
  <c r="W233" i="19"/>
  <c r="V233" i="19"/>
  <c r="Q233" i="19"/>
  <c r="O233" i="19"/>
  <c r="N233" i="19" s="1"/>
  <c r="M233" i="19"/>
  <c r="K233" i="19" s="1"/>
  <c r="G233" i="19"/>
  <c r="AG232" i="19"/>
  <c r="X232" i="19"/>
  <c r="W232" i="19"/>
  <c r="V232" i="19"/>
  <c r="Q232" i="19"/>
  <c r="M232" i="19"/>
  <c r="L232" i="19"/>
  <c r="G232" i="19"/>
  <c r="AD231" i="19"/>
  <c r="X231" i="19"/>
  <c r="W231" i="19"/>
  <c r="V231" i="19"/>
  <c r="U231" i="19" s="1"/>
  <c r="Q231" i="19"/>
  <c r="P231" i="19"/>
  <c r="N231" i="19" s="1"/>
  <c r="L231" i="19"/>
  <c r="K231" i="19" s="1"/>
  <c r="G231" i="19"/>
  <c r="AA230" i="19"/>
  <c r="X230" i="19"/>
  <c r="W230" i="19"/>
  <c r="V230" i="19"/>
  <c r="U230" i="19" s="1"/>
  <c r="Q230" i="19"/>
  <c r="P230" i="19"/>
  <c r="O230" i="19"/>
  <c r="G230" i="19"/>
  <c r="AD229" i="19"/>
  <c r="X229" i="19"/>
  <c r="W229" i="19"/>
  <c r="V229" i="19"/>
  <c r="Q229" i="19"/>
  <c r="P229" i="19"/>
  <c r="N229" i="19" s="1"/>
  <c r="L229" i="19"/>
  <c r="K229" i="19" s="1"/>
  <c r="G229" i="19"/>
  <c r="AA228" i="19"/>
  <c r="X228" i="19"/>
  <c r="W228" i="19"/>
  <c r="V228" i="19"/>
  <c r="Q228" i="19"/>
  <c r="M228" i="19"/>
  <c r="L228" i="19"/>
  <c r="G228" i="19"/>
  <c r="AA227" i="19"/>
  <c r="X227" i="19"/>
  <c r="W227" i="19"/>
  <c r="V227" i="19"/>
  <c r="U227" i="19" s="1"/>
  <c r="Q227" i="19"/>
  <c r="P227" i="19"/>
  <c r="N227" i="19" s="1"/>
  <c r="L227" i="19"/>
  <c r="K227" i="19" s="1"/>
  <c r="G227" i="19"/>
  <c r="AD226" i="19"/>
  <c r="X226" i="19"/>
  <c r="W226" i="19"/>
  <c r="V226" i="19"/>
  <c r="Q226" i="19"/>
  <c r="P226" i="19"/>
  <c r="N226" i="19" s="1"/>
  <c r="L226" i="19"/>
  <c r="K226" i="19" s="1"/>
  <c r="G226" i="19"/>
  <c r="X225" i="19"/>
  <c r="W225" i="19"/>
  <c r="V225" i="19"/>
  <c r="Q225" i="19"/>
  <c r="G225" i="19"/>
  <c r="A225" i="19"/>
  <c r="A226" i="19" s="1"/>
  <c r="A227" i="19" s="1"/>
  <c r="A228" i="19" s="1"/>
  <c r="A229" i="19" s="1"/>
  <c r="A230" i="19" s="1"/>
  <c r="A232" i="19" s="1"/>
  <c r="A233" i="19" s="1"/>
  <c r="A231" i="19" s="1"/>
  <c r="A234" i="19" s="1"/>
  <c r="A235" i="19" s="1"/>
  <c r="A236" i="19" s="1"/>
  <c r="A237" i="19" s="1"/>
  <c r="X224" i="19"/>
  <c r="W224" i="19"/>
  <c r="V224" i="19"/>
  <c r="Q224" i="19"/>
  <c r="G224" i="19"/>
  <c r="AK223" i="19"/>
  <c r="AI223" i="19"/>
  <c r="AH223" i="19"/>
  <c r="AF223" i="19"/>
  <c r="AE223" i="19"/>
  <c r="AC223" i="19"/>
  <c r="AB223" i="19"/>
  <c r="Z223" i="19"/>
  <c r="Y223" i="19"/>
  <c r="T223" i="19"/>
  <c r="S223" i="19"/>
  <c r="R223" i="19"/>
  <c r="J223" i="19"/>
  <c r="I223" i="19"/>
  <c r="H223" i="19"/>
  <c r="AG222" i="19"/>
  <c r="AG218" i="19" s="1"/>
  <c r="X222" i="19"/>
  <c r="W222" i="19"/>
  <c r="V222" i="19"/>
  <c r="Q222" i="19"/>
  <c r="O222" i="19"/>
  <c r="M222" i="19"/>
  <c r="K222" i="19" s="1"/>
  <c r="G222" i="19"/>
  <c r="AD221" i="19"/>
  <c r="AD218" i="19" s="1"/>
  <c r="X221" i="19"/>
  <c r="W221" i="19"/>
  <c r="V221" i="19"/>
  <c r="Q221" i="19"/>
  <c r="P221" i="19"/>
  <c r="N221" i="19" s="1"/>
  <c r="L221" i="19"/>
  <c r="K221" i="19" s="1"/>
  <c r="G221" i="19"/>
  <c r="AA220" i="19"/>
  <c r="AA218" i="19" s="1"/>
  <c r="X220" i="19"/>
  <c r="W220" i="19"/>
  <c r="W218" i="19" s="1"/>
  <c r="V220" i="19"/>
  <c r="Q220" i="19"/>
  <c r="P220" i="19"/>
  <c r="O220" i="19"/>
  <c r="G220" i="19"/>
  <c r="A220" i="19"/>
  <c r="A221" i="19" s="1"/>
  <c r="A222" i="19" s="1"/>
  <c r="X219" i="19"/>
  <c r="W219" i="19"/>
  <c r="V219" i="19"/>
  <c r="Q219" i="19"/>
  <c r="G219" i="19"/>
  <c r="AK218" i="19"/>
  <c r="AI218" i="19"/>
  <c r="AH218" i="19"/>
  <c r="AF218" i="19"/>
  <c r="AE218" i="19"/>
  <c r="AC218" i="19"/>
  <c r="AB218" i="19"/>
  <c r="Z218" i="19"/>
  <c r="Y218" i="19"/>
  <c r="T218" i="19"/>
  <c r="S218" i="19"/>
  <c r="R218" i="19"/>
  <c r="J218" i="19"/>
  <c r="I218" i="19"/>
  <c r="H218" i="19"/>
  <c r="AG217" i="19"/>
  <c r="X217" i="19"/>
  <c r="W217" i="19"/>
  <c r="V217" i="19"/>
  <c r="U217" i="19" s="1"/>
  <c r="Q217" i="19"/>
  <c r="M217" i="19"/>
  <c r="L217" i="19"/>
  <c r="G217" i="19"/>
  <c r="AG216" i="19"/>
  <c r="X216" i="19"/>
  <c r="W216" i="19"/>
  <c r="V216" i="19"/>
  <c r="Q216" i="19"/>
  <c r="M216" i="19"/>
  <c r="L216" i="19"/>
  <c r="G216" i="19"/>
  <c r="K216" i="19" s="1"/>
  <c r="AG215" i="19"/>
  <c r="X215" i="19"/>
  <c r="W215" i="19"/>
  <c r="V215" i="19"/>
  <c r="Q215" i="19"/>
  <c r="M215" i="19"/>
  <c r="L215" i="19"/>
  <c r="G215" i="19"/>
  <c r="AG214" i="19"/>
  <c r="X214" i="19"/>
  <c r="W214" i="19"/>
  <c r="V214" i="19"/>
  <c r="U214" i="19" s="1"/>
  <c r="Q214" i="19"/>
  <c r="M214" i="19"/>
  <c r="L214" i="19"/>
  <c r="G214" i="19"/>
  <c r="AG213" i="19"/>
  <c r="X213" i="19"/>
  <c r="W213" i="19"/>
  <c r="V213" i="19"/>
  <c r="Q213" i="19"/>
  <c r="M213" i="19"/>
  <c r="L213" i="19"/>
  <c r="G213" i="19"/>
  <c r="AG212" i="19"/>
  <c r="X212" i="19"/>
  <c r="W212" i="19"/>
  <c r="V212" i="19"/>
  <c r="Q212" i="19"/>
  <c r="O212" i="19"/>
  <c r="N212" i="19" s="1"/>
  <c r="M212" i="19"/>
  <c r="K212" i="19" s="1"/>
  <c r="G212" i="19"/>
  <c r="AD211" i="19"/>
  <c r="X211" i="19"/>
  <c r="W211" i="19"/>
  <c r="V211" i="19"/>
  <c r="Q211" i="19"/>
  <c r="P211" i="19"/>
  <c r="N211" i="19" s="1"/>
  <c r="L211" i="19"/>
  <c r="K211" i="19" s="1"/>
  <c r="G211" i="19"/>
  <c r="AL210" i="19"/>
  <c r="AK210" i="19"/>
  <c r="AK198" i="19" s="1"/>
  <c r="AG210" i="19"/>
  <c r="AD210" i="19"/>
  <c r="AJ210" i="19" s="1"/>
  <c r="X210" i="19"/>
  <c r="W210" i="19"/>
  <c r="V210" i="19"/>
  <c r="Q210" i="19"/>
  <c r="M210" i="19"/>
  <c r="L210" i="19"/>
  <c r="G210" i="19"/>
  <c r="AD209" i="19"/>
  <c r="X209" i="19"/>
  <c r="W209" i="19"/>
  <c r="V209" i="19"/>
  <c r="Q209" i="19"/>
  <c r="P209" i="19"/>
  <c r="N209" i="19" s="1"/>
  <c r="L209" i="19"/>
  <c r="G209" i="19"/>
  <c r="AD208" i="19"/>
  <c r="X208" i="19"/>
  <c r="W208" i="19"/>
  <c r="V208" i="19"/>
  <c r="Q208" i="19"/>
  <c r="P208" i="19"/>
  <c r="N208" i="19" s="1"/>
  <c r="L208" i="19"/>
  <c r="G208" i="19"/>
  <c r="AD207" i="19"/>
  <c r="AC207" i="19"/>
  <c r="W207" i="19" s="1"/>
  <c r="AB207" i="19"/>
  <c r="AA207" i="19" s="1"/>
  <c r="X207" i="19"/>
  <c r="V207" i="19"/>
  <c r="U207" i="19" s="1"/>
  <c r="Q207" i="19"/>
  <c r="P207" i="19"/>
  <c r="N207" i="19" s="1"/>
  <c r="L207" i="19"/>
  <c r="K207" i="19" s="1"/>
  <c r="G207" i="19"/>
  <c r="AA206" i="19"/>
  <c r="X206" i="19"/>
  <c r="W206" i="19"/>
  <c r="V206" i="19"/>
  <c r="Q206" i="19"/>
  <c r="M206" i="19"/>
  <c r="L206" i="19"/>
  <c r="G206" i="19"/>
  <c r="AA205" i="19"/>
  <c r="X205" i="19"/>
  <c r="W205" i="19"/>
  <c r="V205" i="19"/>
  <c r="Q205" i="19"/>
  <c r="M205" i="19"/>
  <c r="L205" i="19"/>
  <c r="G205" i="19"/>
  <c r="AD204" i="19"/>
  <c r="AC204" i="19"/>
  <c r="AA204" i="19" s="1"/>
  <c r="X204" i="19"/>
  <c r="V204" i="19"/>
  <c r="Q204" i="19"/>
  <c r="P204" i="19"/>
  <c r="N204" i="19" s="1"/>
  <c r="L204" i="19"/>
  <c r="K204" i="19" s="1"/>
  <c r="G204" i="19"/>
  <c r="AA203" i="19"/>
  <c r="X203" i="19"/>
  <c r="W203" i="19"/>
  <c r="V203" i="19"/>
  <c r="U203" i="19" s="1"/>
  <c r="Q203" i="19"/>
  <c r="M203" i="19"/>
  <c r="L203" i="19"/>
  <c r="G203" i="19"/>
  <c r="AB202" i="19"/>
  <c r="V202" i="19" s="1"/>
  <c r="X202" i="19"/>
  <c r="W202" i="19"/>
  <c r="Q202" i="19"/>
  <c r="M202" i="19"/>
  <c r="L202" i="19"/>
  <c r="G202" i="19"/>
  <c r="AC201" i="19"/>
  <c r="AA201" i="19" s="1"/>
  <c r="X201" i="19"/>
  <c r="V201" i="19"/>
  <c r="Q201" i="19"/>
  <c r="M201" i="19"/>
  <c r="L201" i="19"/>
  <c r="G201" i="19"/>
  <c r="X200" i="19"/>
  <c r="W200" i="19"/>
  <c r="V200" i="19"/>
  <c r="Q200" i="19"/>
  <c r="M200" i="19"/>
  <c r="L200" i="19"/>
  <c r="G200" i="19"/>
  <c r="X199" i="19"/>
  <c r="W199" i="19"/>
  <c r="V199" i="19"/>
  <c r="U199" i="19" s="1"/>
  <c r="Q199" i="19"/>
  <c r="M199" i="19"/>
  <c r="L199" i="19"/>
  <c r="G199" i="19"/>
  <c r="AI198" i="19"/>
  <c r="AH198" i="19"/>
  <c r="AF198" i="19"/>
  <c r="AE198" i="19"/>
  <c r="Z198" i="19"/>
  <c r="Y198" i="19"/>
  <c r="T198" i="19"/>
  <c r="S198" i="19"/>
  <c r="R198" i="19"/>
  <c r="J198" i="19"/>
  <c r="I198" i="19"/>
  <c r="H198" i="19"/>
  <c r="AG197" i="19"/>
  <c r="AG196" i="19"/>
  <c r="AG195" i="19"/>
  <c r="X195" i="19"/>
  <c r="W195" i="19"/>
  <c r="V195" i="19"/>
  <c r="U195" i="19" s="1"/>
  <c r="G195" i="19"/>
  <c r="K195" i="19" s="1"/>
  <c r="AG194" i="19"/>
  <c r="X194" i="19"/>
  <c r="W194" i="19"/>
  <c r="V194" i="19"/>
  <c r="G194" i="19"/>
  <c r="K194" i="19" s="1"/>
  <c r="AG193" i="19"/>
  <c r="X193" i="19"/>
  <c r="W193" i="19"/>
  <c r="V193" i="19"/>
  <c r="G193" i="19"/>
  <c r="K193" i="19" s="1"/>
  <c r="AG192" i="19"/>
  <c r="X192" i="19"/>
  <c r="W192" i="19"/>
  <c r="V192" i="19"/>
  <c r="G192" i="19"/>
  <c r="K192" i="19" s="1"/>
  <c r="AG191" i="19"/>
  <c r="X191" i="19"/>
  <c r="W191" i="19"/>
  <c r="V191" i="19"/>
  <c r="G191" i="19"/>
  <c r="K191" i="19" s="1"/>
  <c r="AD190" i="19"/>
  <c r="X190" i="19"/>
  <c r="W190" i="19"/>
  <c r="V190" i="19"/>
  <c r="U190" i="19" s="1"/>
  <c r="M190" i="19"/>
  <c r="L190" i="19"/>
  <c r="G190" i="19"/>
  <c r="AD189" i="19"/>
  <c r="X189" i="19"/>
  <c r="W189" i="19"/>
  <c r="V189" i="19"/>
  <c r="P189" i="19"/>
  <c r="N189" i="19" s="1"/>
  <c r="L189" i="19"/>
  <c r="K189" i="19" s="1"/>
  <c r="G189" i="19"/>
  <c r="AD188" i="19"/>
  <c r="X188" i="19"/>
  <c r="W188" i="19"/>
  <c r="V188" i="19"/>
  <c r="P188" i="19"/>
  <c r="N188" i="19" s="1"/>
  <c r="L188" i="19"/>
  <c r="K188" i="19" s="1"/>
  <c r="G188" i="19"/>
  <c r="AA187" i="19"/>
  <c r="X187" i="19"/>
  <c r="W187" i="19"/>
  <c r="V187" i="19"/>
  <c r="M187" i="19"/>
  <c r="L187" i="19"/>
  <c r="G187" i="19"/>
  <c r="AA186" i="19"/>
  <c r="X186" i="19"/>
  <c r="W186" i="19"/>
  <c r="V186" i="19"/>
  <c r="M186" i="19"/>
  <c r="L186" i="19"/>
  <c r="G186" i="19"/>
  <c r="X185" i="19"/>
  <c r="W185" i="19"/>
  <c r="V185" i="19"/>
  <c r="G185" i="19"/>
  <c r="K185" i="19" s="1"/>
  <c r="X184" i="19"/>
  <c r="W184" i="19"/>
  <c r="V184" i="19"/>
  <c r="G184" i="19"/>
  <c r="K184" i="19" s="1"/>
  <c r="X183" i="19"/>
  <c r="W183" i="19"/>
  <c r="V183" i="19"/>
  <c r="G183" i="19"/>
  <c r="K183" i="19" s="1"/>
  <c r="A183" i="19"/>
  <c r="A184" i="19" s="1"/>
  <c r="A185" i="19" s="1"/>
  <c r="A186" i="19" s="1"/>
  <c r="A187" i="19" s="1"/>
  <c r="A188" i="19" s="1"/>
  <c r="A189" i="19" s="1"/>
  <c r="A190" i="19" s="1"/>
  <c r="A191" i="19" s="1"/>
  <c r="A192" i="19" s="1"/>
  <c r="A193" i="19" s="1"/>
  <c r="A194" i="19" s="1"/>
  <c r="A195" i="19" s="1"/>
  <c r="A196" i="19" s="1"/>
  <c r="A197" i="19" s="1"/>
  <c r="X182" i="19"/>
  <c r="W182" i="19"/>
  <c r="V182" i="19"/>
  <c r="U182" i="19" s="1"/>
  <c r="G182" i="19"/>
  <c r="K182" i="19" s="1"/>
  <c r="AK181" i="19"/>
  <c r="AI181" i="19"/>
  <c r="AH181" i="19"/>
  <c r="AF181" i="19"/>
  <c r="AE181" i="19"/>
  <c r="AC181" i="19"/>
  <c r="AB181" i="19"/>
  <c r="Z181" i="19"/>
  <c r="Y181" i="19"/>
  <c r="T181" i="19"/>
  <c r="S181" i="19"/>
  <c r="R181" i="19"/>
  <c r="Q181" i="19"/>
  <c r="O181" i="19"/>
  <c r="J181" i="19"/>
  <c r="I181" i="19"/>
  <c r="H181" i="19"/>
  <c r="AH180" i="19"/>
  <c r="AH163" i="19" s="1"/>
  <c r="R180" i="19"/>
  <c r="Q180" i="19" s="1"/>
  <c r="O180" i="19"/>
  <c r="N180" i="19" s="1"/>
  <c r="AG179" i="19"/>
  <c r="Q179" i="19"/>
  <c r="N179" i="19"/>
  <c r="AG178" i="19"/>
  <c r="Q178" i="19"/>
  <c r="G178" i="19"/>
  <c r="AG177" i="19"/>
  <c r="X177" i="19"/>
  <c r="W177" i="19"/>
  <c r="V177" i="19"/>
  <c r="Q177" i="19"/>
  <c r="G177" i="19"/>
  <c r="AG176" i="19"/>
  <c r="X176" i="19"/>
  <c r="W176" i="19"/>
  <c r="V176" i="19"/>
  <c r="Q176" i="19"/>
  <c r="M176" i="19"/>
  <c r="L176" i="19"/>
  <c r="G176" i="19"/>
  <c r="AG175" i="19"/>
  <c r="X175" i="19"/>
  <c r="W175" i="19"/>
  <c r="V175" i="19"/>
  <c r="Q175" i="19"/>
  <c r="P175" i="19"/>
  <c r="O175" i="19"/>
  <c r="G175" i="19"/>
  <c r="AG174" i="19"/>
  <c r="X174" i="19"/>
  <c r="W174" i="19"/>
  <c r="V174" i="19"/>
  <c r="Q174" i="19"/>
  <c r="G174" i="19"/>
  <c r="K174" i="19" s="1"/>
  <c r="AD173" i="19"/>
  <c r="X173" i="19"/>
  <c r="W173" i="19"/>
  <c r="V173" i="19"/>
  <c r="M173" i="19"/>
  <c r="L173" i="19"/>
  <c r="G173" i="19"/>
  <c r="AD172" i="19"/>
  <c r="X172" i="19"/>
  <c r="W172" i="19"/>
  <c r="V172" i="19"/>
  <c r="P172" i="19"/>
  <c r="O172" i="19"/>
  <c r="G172" i="19"/>
  <c r="AD171" i="19"/>
  <c r="X171" i="19"/>
  <c r="W171" i="19"/>
  <c r="V171" i="19"/>
  <c r="M171" i="19"/>
  <c r="L171" i="19"/>
  <c r="G171" i="19"/>
  <c r="AD170" i="19"/>
  <c r="X170" i="19"/>
  <c r="W170" i="19"/>
  <c r="V170" i="19"/>
  <c r="M170" i="19"/>
  <c r="L170" i="19"/>
  <c r="G170" i="19"/>
  <c r="AA169" i="19"/>
  <c r="X169" i="19"/>
  <c r="W169" i="19"/>
  <c r="V169" i="19"/>
  <c r="M169" i="19"/>
  <c r="L169" i="19"/>
  <c r="K169" i="19" s="1"/>
  <c r="G169" i="19"/>
  <c r="AA168" i="19"/>
  <c r="X168" i="19"/>
  <c r="W168" i="19"/>
  <c r="V168" i="19"/>
  <c r="M168" i="19"/>
  <c r="L168" i="19"/>
  <c r="G168" i="19"/>
  <c r="AA167" i="19"/>
  <c r="X167" i="19"/>
  <c r="W167" i="19"/>
  <c r="V167" i="19"/>
  <c r="U167" i="19" s="1"/>
  <c r="P167" i="19"/>
  <c r="O167" i="19"/>
  <c r="N167" i="19" s="1"/>
  <c r="G167" i="19"/>
  <c r="AA166" i="19"/>
  <c r="X166" i="19"/>
  <c r="W166" i="19"/>
  <c r="V166" i="19"/>
  <c r="M166" i="19"/>
  <c r="L166" i="19"/>
  <c r="G166" i="19"/>
  <c r="X165" i="19"/>
  <c r="W165" i="19"/>
  <c r="V165" i="19"/>
  <c r="G165" i="19"/>
  <c r="K165" i="19" s="1"/>
  <c r="A165" i="19"/>
  <c r="A166" i="19" s="1"/>
  <c r="A167" i="19" s="1"/>
  <c r="A168" i="19" s="1"/>
  <c r="A169" i="19" s="1"/>
  <c r="A170" i="19" s="1"/>
  <c r="A171" i="19" s="1"/>
  <c r="A172" i="19" s="1"/>
  <c r="A173" i="19" s="1"/>
  <c r="A174" i="19" s="1"/>
  <c r="A175" i="19" s="1"/>
  <c r="A176" i="19" s="1"/>
  <c r="A177" i="19" s="1"/>
  <c r="A178" i="19" s="1"/>
  <c r="A179" i="19" s="1"/>
  <c r="A180" i="19" s="1"/>
  <c r="X164" i="19"/>
  <c r="W164" i="19"/>
  <c r="V164" i="19"/>
  <c r="G164" i="19"/>
  <c r="K164" i="19" s="1"/>
  <c r="AK163" i="19"/>
  <c r="AI163" i="19"/>
  <c r="AF163" i="19"/>
  <c r="AE163" i="19"/>
  <c r="AC163" i="19"/>
  <c r="AB163" i="19"/>
  <c r="Z163" i="19"/>
  <c r="Y163" i="19"/>
  <c r="T163" i="19"/>
  <c r="S163" i="19"/>
  <c r="R163" i="19"/>
  <c r="J163" i="19"/>
  <c r="I163" i="19"/>
  <c r="H163" i="19"/>
  <c r="AI162" i="19"/>
  <c r="AI152" i="19" s="1"/>
  <c r="AH162" i="19"/>
  <c r="S162" i="19"/>
  <c r="S152" i="19" s="1"/>
  <c r="R162" i="19"/>
  <c r="R152" i="19" s="1"/>
  <c r="P162" i="19"/>
  <c r="O162" i="19"/>
  <c r="O152" i="19" s="1"/>
  <c r="AG161" i="19"/>
  <c r="X161" i="19"/>
  <c r="W161" i="19"/>
  <c r="V161" i="19"/>
  <c r="Q161" i="19"/>
  <c r="G161" i="19"/>
  <c r="AG160" i="19"/>
  <c r="X160" i="19"/>
  <c r="W160" i="19"/>
  <c r="V160" i="19"/>
  <c r="U160" i="19" s="1"/>
  <c r="Q160" i="19"/>
  <c r="G160" i="19"/>
  <c r="AD159" i="19"/>
  <c r="X159" i="19"/>
  <c r="W159" i="19"/>
  <c r="V159" i="19"/>
  <c r="M159" i="19"/>
  <c r="L159" i="19"/>
  <c r="G159" i="19"/>
  <c r="AD158" i="19"/>
  <c r="X158" i="19"/>
  <c r="W158" i="19"/>
  <c r="V158" i="19"/>
  <c r="M158" i="19"/>
  <c r="L158" i="19"/>
  <c r="G158" i="19"/>
  <c r="AD157" i="19"/>
  <c r="X157" i="19"/>
  <c r="W157" i="19"/>
  <c r="V157" i="19"/>
  <c r="P157" i="19"/>
  <c r="N157" i="19" s="1"/>
  <c r="L157" i="19"/>
  <c r="K157" i="19" s="1"/>
  <c r="G157" i="19"/>
  <c r="AA156" i="19"/>
  <c r="X156" i="19"/>
  <c r="W156" i="19"/>
  <c r="V156" i="19"/>
  <c r="U156" i="19" s="1"/>
  <c r="M156" i="19"/>
  <c r="L156" i="19"/>
  <c r="G156" i="19"/>
  <c r="AA155" i="19"/>
  <c r="X155" i="19"/>
  <c r="W155" i="19"/>
  <c r="V155" i="19"/>
  <c r="M155" i="19"/>
  <c r="L155" i="19"/>
  <c r="G155" i="19"/>
  <c r="AA154" i="19"/>
  <c r="X154" i="19"/>
  <c r="W154" i="19"/>
  <c r="V154" i="19"/>
  <c r="M154" i="19"/>
  <c r="L154" i="19"/>
  <c r="G154" i="19"/>
  <c r="A154" i="19"/>
  <c r="A155" i="19" s="1"/>
  <c r="A156" i="19" s="1"/>
  <c r="A157" i="19" s="1"/>
  <c r="A158" i="19" s="1"/>
  <c r="A159" i="19" s="1"/>
  <c r="A160" i="19" s="1"/>
  <c r="A161" i="19" s="1"/>
  <c r="A162" i="19" s="1"/>
  <c r="AB153" i="19"/>
  <c r="AA153" i="19" s="1"/>
  <c r="X153" i="19"/>
  <c r="W153" i="19"/>
  <c r="V153" i="19"/>
  <c r="M153" i="19"/>
  <c r="L153" i="19"/>
  <c r="K153" i="19" s="1"/>
  <c r="G153" i="19"/>
  <c r="AK152" i="19"/>
  <c r="AF152" i="19"/>
  <c r="AE152" i="19"/>
  <c r="AC152" i="19"/>
  <c r="Z152" i="19"/>
  <c r="Y152" i="19"/>
  <c r="T152" i="19"/>
  <c r="J152" i="19"/>
  <c r="I152" i="19"/>
  <c r="H152" i="19"/>
  <c r="AG151" i="19"/>
  <c r="Q151" i="19"/>
  <c r="N151" i="19"/>
  <c r="AG150" i="19"/>
  <c r="X150" i="19"/>
  <c r="W150" i="19"/>
  <c r="V150" i="19"/>
  <c r="Q150" i="19"/>
  <c r="G150" i="19"/>
  <c r="AG149" i="19"/>
  <c r="X149" i="19"/>
  <c r="W149" i="19"/>
  <c r="V149" i="19"/>
  <c r="Q149" i="19"/>
  <c r="G149" i="19"/>
  <c r="AG148" i="19"/>
  <c r="X148" i="19"/>
  <c r="W148" i="19"/>
  <c r="V148" i="19"/>
  <c r="Q148" i="19"/>
  <c r="G148" i="19"/>
  <c r="K148" i="19" s="1"/>
  <c r="AD147" i="19"/>
  <c r="X147" i="19"/>
  <c r="W147" i="19"/>
  <c r="V147" i="19"/>
  <c r="U147" i="19" s="1"/>
  <c r="Q147" i="19"/>
  <c r="O147" i="19"/>
  <c r="N147" i="19" s="1"/>
  <c r="G147" i="19"/>
  <c r="AD146" i="19"/>
  <c r="X146" i="19"/>
  <c r="W146" i="19"/>
  <c r="V146" i="19"/>
  <c r="Q146" i="19"/>
  <c r="M146" i="19"/>
  <c r="L146" i="19"/>
  <c r="G146" i="19"/>
  <c r="AD145" i="19"/>
  <c r="X145" i="19"/>
  <c r="W145" i="19"/>
  <c r="V145" i="19"/>
  <c r="Q145" i="19"/>
  <c r="P145" i="19"/>
  <c r="O145" i="19"/>
  <c r="G145" i="19"/>
  <c r="AA144" i="19"/>
  <c r="X144" i="19"/>
  <c r="W144" i="19"/>
  <c r="V144" i="19"/>
  <c r="Q144" i="19"/>
  <c r="M144" i="19"/>
  <c r="M136" i="19" s="1"/>
  <c r="L144" i="19"/>
  <c r="G144" i="19"/>
  <c r="AA143" i="19"/>
  <c r="X143" i="19"/>
  <c r="W143" i="19"/>
  <c r="V143" i="19"/>
  <c r="Q143" i="19"/>
  <c r="G143" i="19"/>
  <c r="AD142" i="19"/>
  <c r="X142" i="19"/>
  <c r="W142" i="19"/>
  <c r="V142" i="19"/>
  <c r="U142" i="19" s="1"/>
  <c r="Q142" i="19"/>
  <c r="G142" i="19"/>
  <c r="AA141" i="19"/>
  <c r="X141" i="19"/>
  <c r="W141" i="19"/>
  <c r="V141" i="19"/>
  <c r="Q141" i="19"/>
  <c r="P141" i="19"/>
  <c r="N141" i="19" s="1"/>
  <c r="L141" i="19"/>
  <c r="K141" i="19" s="1"/>
  <c r="G141" i="19"/>
  <c r="AA140" i="19"/>
  <c r="AA136" i="19" s="1"/>
  <c r="X140" i="19"/>
  <c r="W140" i="19"/>
  <c r="V140" i="19"/>
  <c r="Q140" i="19"/>
  <c r="P140" i="19"/>
  <c r="N140" i="19"/>
  <c r="L140" i="19"/>
  <c r="K140" i="19" s="1"/>
  <c r="G140" i="19"/>
  <c r="X139" i="19"/>
  <c r="W139" i="19"/>
  <c r="V139" i="19"/>
  <c r="Q139" i="19"/>
  <c r="G139" i="19"/>
  <c r="X138" i="19"/>
  <c r="W138" i="19"/>
  <c r="V138" i="19"/>
  <c r="Q138" i="19"/>
  <c r="G138" i="19"/>
  <c r="A138" i="19"/>
  <c r="A139" i="19" s="1"/>
  <c r="A140" i="19" s="1"/>
  <c r="A141" i="19" s="1"/>
  <c r="A142" i="19" s="1"/>
  <c r="A143" i="19" s="1"/>
  <c r="A144" i="19" s="1"/>
  <c r="A145" i="19" s="1"/>
  <c r="A146" i="19" s="1"/>
  <c r="A147" i="19" s="1"/>
  <c r="A148" i="19" s="1"/>
  <c r="A149" i="19" s="1"/>
  <c r="A150" i="19" s="1"/>
  <c r="A151" i="19" s="1"/>
  <c r="X137" i="19"/>
  <c r="W137" i="19"/>
  <c r="V137" i="19"/>
  <c r="Q137" i="19"/>
  <c r="G137" i="19"/>
  <c r="AK136" i="19"/>
  <c r="AI136" i="19"/>
  <c r="AH136" i="19"/>
  <c r="AF136" i="19"/>
  <c r="AE136" i="19"/>
  <c r="AC136" i="19"/>
  <c r="AB136" i="19"/>
  <c r="Z136" i="19"/>
  <c r="Y136" i="19"/>
  <c r="T136" i="19"/>
  <c r="S136" i="19"/>
  <c r="R136" i="19"/>
  <c r="J136" i="19"/>
  <c r="I136" i="19"/>
  <c r="H136" i="19"/>
  <c r="AG135" i="19"/>
  <c r="Q135" i="19"/>
  <c r="N135" i="19"/>
  <c r="AI134" i="19"/>
  <c r="AG134" i="19" s="1"/>
  <c r="S134" i="19"/>
  <c r="M134" i="19" s="1"/>
  <c r="L134" i="19"/>
  <c r="G134" i="19"/>
  <c r="AG133" i="19"/>
  <c r="X133" i="19"/>
  <c r="W133" i="19"/>
  <c r="V133" i="19"/>
  <c r="Q133" i="19"/>
  <c r="G133" i="19"/>
  <c r="AG132" i="19"/>
  <c r="X132" i="19"/>
  <c r="W132" i="19"/>
  <c r="V132" i="19"/>
  <c r="Q132" i="19"/>
  <c r="G132" i="19"/>
  <c r="AG131" i="19"/>
  <c r="X131" i="19"/>
  <c r="W131" i="19"/>
  <c r="V131" i="19"/>
  <c r="Q131" i="19"/>
  <c r="G131" i="19"/>
  <c r="AD130" i="19"/>
  <c r="X130" i="19"/>
  <c r="W130" i="19"/>
  <c r="V130" i="19"/>
  <c r="M130" i="19"/>
  <c r="L130" i="19"/>
  <c r="G130" i="19"/>
  <c r="AD129" i="19"/>
  <c r="X129" i="19"/>
  <c r="W129" i="19"/>
  <c r="V129" i="19"/>
  <c r="P129" i="19"/>
  <c r="N129" i="19" s="1"/>
  <c r="L129" i="19"/>
  <c r="K129" i="19" s="1"/>
  <c r="G129" i="19"/>
  <c r="AD128" i="19"/>
  <c r="X128" i="19"/>
  <c r="W128" i="19"/>
  <c r="V128" i="19"/>
  <c r="M128" i="19"/>
  <c r="L128" i="19"/>
  <c r="G128" i="19"/>
  <c r="AD127" i="19"/>
  <c r="X127" i="19"/>
  <c r="W127" i="19"/>
  <c r="V127" i="19"/>
  <c r="P127" i="19"/>
  <c r="N127" i="19" s="1"/>
  <c r="L127" i="19"/>
  <c r="K127" i="19" s="1"/>
  <c r="G127" i="19"/>
  <c r="AA126" i="19"/>
  <c r="X126" i="19"/>
  <c r="W126" i="19"/>
  <c r="V126" i="19"/>
  <c r="G126" i="19"/>
  <c r="K126" i="19" s="1"/>
  <c r="AA125" i="19"/>
  <c r="X125" i="19"/>
  <c r="W125" i="19"/>
  <c r="V125" i="19"/>
  <c r="P125" i="19"/>
  <c r="O125" i="19"/>
  <c r="O120" i="19" s="1"/>
  <c r="G125" i="19"/>
  <c r="AA124" i="19"/>
  <c r="X124" i="19"/>
  <c r="W124" i="19"/>
  <c r="V124" i="19"/>
  <c r="U124" i="19" s="1"/>
  <c r="G124" i="19"/>
  <c r="K124" i="19" s="1"/>
  <c r="AA123" i="19"/>
  <c r="X123" i="19"/>
  <c r="W123" i="19"/>
  <c r="V123" i="19"/>
  <c r="G123" i="19"/>
  <c r="X122" i="19"/>
  <c r="W122" i="19"/>
  <c r="V122" i="19"/>
  <c r="G122" i="19"/>
  <c r="K122" i="19" s="1"/>
  <c r="A122" i="19"/>
  <c r="A123" i="19" s="1"/>
  <c r="A124" i="19" s="1"/>
  <c r="A125" i="19" s="1"/>
  <c r="A126" i="19" s="1"/>
  <c r="A127" i="19" s="1"/>
  <c r="A128" i="19" s="1"/>
  <c r="A129" i="19" s="1"/>
  <c r="A130" i="19" s="1"/>
  <c r="A131" i="19" s="1"/>
  <c r="A132" i="19" s="1"/>
  <c r="A133" i="19" s="1"/>
  <c r="A134" i="19" s="1"/>
  <c r="A135" i="19" s="1"/>
  <c r="X121" i="19"/>
  <c r="W121" i="19"/>
  <c r="V121" i="19"/>
  <c r="M121" i="19"/>
  <c r="L121" i="19"/>
  <c r="G121" i="19"/>
  <c r="AK120" i="19"/>
  <c r="AI120" i="19"/>
  <c r="AH120" i="19"/>
  <c r="AF120" i="19"/>
  <c r="AE120" i="19"/>
  <c r="AC120" i="19"/>
  <c r="AB120" i="19"/>
  <c r="Z120" i="19"/>
  <c r="Y120" i="19"/>
  <c r="T120" i="19"/>
  <c r="R120" i="19"/>
  <c r="J120" i="19"/>
  <c r="I120" i="19"/>
  <c r="H120" i="19"/>
  <c r="AG119" i="19"/>
  <c r="Q119" i="19"/>
  <c r="N119" i="19"/>
  <c r="AG118" i="19"/>
  <c r="S118" i="19"/>
  <c r="Q118" i="19" s="1"/>
  <c r="P118" i="19"/>
  <c r="N118" i="19" s="1"/>
  <c r="AG117" i="19"/>
  <c r="X117" i="19"/>
  <c r="W117" i="19"/>
  <c r="V117" i="19"/>
  <c r="Q117" i="19"/>
  <c r="G117" i="19"/>
  <c r="K117" i="19" s="1"/>
  <c r="AG116" i="19"/>
  <c r="X116" i="19"/>
  <c r="W116" i="19"/>
  <c r="V116" i="19"/>
  <c r="U116" i="19" s="1"/>
  <c r="Q116" i="19"/>
  <c r="G116" i="19"/>
  <c r="K116" i="19" s="1"/>
  <c r="AG115" i="19"/>
  <c r="X115" i="19"/>
  <c r="W115" i="19"/>
  <c r="V115" i="19"/>
  <c r="Q115" i="19"/>
  <c r="M115" i="19"/>
  <c r="L115" i="19"/>
  <c r="G115" i="19"/>
  <c r="K115" i="19" s="1"/>
  <c r="AG114" i="19"/>
  <c r="X114" i="19"/>
  <c r="W114" i="19"/>
  <c r="V114" i="19"/>
  <c r="U114" i="19" s="1"/>
  <c r="Q114" i="19"/>
  <c r="G114" i="19"/>
  <c r="AD113" i="19"/>
  <c r="X113" i="19"/>
  <c r="W113" i="19"/>
  <c r="V113" i="19"/>
  <c r="M113" i="19"/>
  <c r="L113" i="19"/>
  <c r="G113" i="19"/>
  <c r="K113" i="19" s="1"/>
  <c r="AD112" i="19"/>
  <c r="X112" i="19"/>
  <c r="W112" i="19"/>
  <c r="V112" i="19"/>
  <c r="U112" i="19" s="1"/>
  <c r="M112" i="19"/>
  <c r="L112" i="19"/>
  <c r="G112" i="19"/>
  <c r="K112" i="19" s="1"/>
  <c r="AD111" i="19"/>
  <c r="X111" i="19"/>
  <c r="W111" i="19"/>
  <c r="V111" i="19"/>
  <c r="P111" i="19"/>
  <c r="O111" i="19"/>
  <c r="G111" i="19"/>
  <c r="AA110" i="19"/>
  <c r="X110" i="19"/>
  <c r="W110" i="19"/>
  <c r="V110" i="19"/>
  <c r="U110" i="19" s="1"/>
  <c r="P110" i="19"/>
  <c r="O110" i="19"/>
  <c r="G110" i="19"/>
  <c r="AA109" i="19"/>
  <c r="X109" i="19"/>
  <c r="W109" i="19"/>
  <c r="V109" i="19"/>
  <c r="P109" i="19"/>
  <c r="O109" i="19"/>
  <c r="O105" i="19" s="1"/>
  <c r="G109" i="19"/>
  <c r="X108" i="19"/>
  <c r="W108" i="19"/>
  <c r="V108" i="19"/>
  <c r="G108" i="19"/>
  <c r="K108" i="19" s="1"/>
  <c r="AC107" i="19"/>
  <c r="AC105" i="19" s="1"/>
  <c r="AA107" i="19"/>
  <c r="X107" i="19"/>
  <c r="W107" i="19"/>
  <c r="V107" i="19"/>
  <c r="M107" i="19"/>
  <c r="G107" i="19"/>
  <c r="A107" i="19"/>
  <c r="A108" i="19" s="1"/>
  <c r="A109" i="19" s="1"/>
  <c r="A110" i="19" s="1"/>
  <c r="A111" i="19" s="1"/>
  <c r="A112" i="19" s="1"/>
  <c r="A113" i="19" s="1"/>
  <c r="A114" i="19" s="1"/>
  <c r="A115" i="19" s="1"/>
  <c r="A116" i="19" s="1"/>
  <c r="A117" i="19" s="1"/>
  <c r="A118" i="19" s="1"/>
  <c r="A119" i="19" s="1"/>
  <c r="X106" i="19"/>
  <c r="W106" i="19"/>
  <c r="V106" i="19"/>
  <c r="U106" i="19" s="1"/>
  <c r="G106" i="19"/>
  <c r="AK105" i="19"/>
  <c r="AI105" i="19"/>
  <c r="AH105" i="19"/>
  <c r="AF105" i="19"/>
  <c r="AE105" i="19"/>
  <c r="AB105" i="19"/>
  <c r="Z105" i="19"/>
  <c r="Y105" i="19"/>
  <c r="R105" i="19"/>
  <c r="J105" i="19"/>
  <c r="I105" i="19"/>
  <c r="H105" i="19"/>
  <c r="AH104" i="19"/>
  <c r="AG104" i="19" s="1"/>
  <c r="R104" i="19"/>
  <c r="Q104" i="19" s="1"/>
  <c r="O104" i="19"/>
  <c r="AI103" i="19"/>
  <c r="AG103" i="19" s="1"/>
  <c r="X103" i="19"/>
  <c r="W103" i="19"/>
  <c r="V103" i="19"/>
  <c r="S103" i="19"/>
  <c r="I103" i="19"/>
  <c r="G103" i="19" s="1"/>
  <c r="AG102" i="19"/>
  <c r="Q102" i="19"/>
  <c r="G102" i="19"/>
  <c r="K102" i="19" s="1"/>
  <c r="AG101" i="19"/>
  <c r="Q101" i="19"/>
  <c r="G101" i="19"/>
  <c r="AG100" i="19"/>
  <c r="Q100" i="19"/>
  <c r="G100" i="19"/>
  <c r="AG99" i="19"/>
  <c r="Q99" i="19"/>
  <c r="G99" i="19"/>
  <c r="AG98" i="19"/>
  <c r="X98" i="19"/>
  <c r="W98" i="19"/>
  <c r="V98" i="19"/>
  <c r="Q98" i="19"/>
  <c r="G98" i="19"/>
  <c r="A98" i="19"/>
  <c r="A99" i="19" s="1"/>
  <c r="A100" i="19" s="1"/>
  <c r="A101" i="19" s="1"/>
  <c r="A102" i="19" s="1"/>
  <c r="A103" i="19" s="1"/>
  <c r="A104" i="19" s="1"/>
  <c r="AG97" i="19"/>
  <c r="X97" i="19"/>
  <c r="W97" i="19"/>
  <c r="V97" i="19"/>
  <c r="U97" i="19" s="1"/>
  <c r="Q97" i="19"/>
  <c r="G97" i="19"/>
  <c r="AD96" i="19"/>
  <c r="X96" i="19"/>
  <c r="W96" i="19"/>
  <c r="V96" i="19"/>
  <c r="P96" i="19"/>
  <c r="N96" i="19" s="1"/>
  <c r="L96" i="19"/>
  <c r="K96" i="19" s="1"/>
  <c r="G96" i="19"/>
  <c r="AD95" i="19"/>
  <c r="X95" i="19"/>
  <c r="W95" i="19"/>
  <c r="V95" i="19"/>
  <c r="P95" i="19"/>
  <c r="N95" i="19" s="1"/>
  <c r="L95" i="19"/>
  <c r="K95" i="19" s="1"/>
  <c r="G95" i="19"/>
  <c r="AD94" i="19"/>
  <c r="X94" i="19"/>
  <c r="W94" i="19"/>
  <c r="V94" i="19"/>
  <c r="L94" i="19"/>
  <c r="K94" i="19" s="1"/>
  <c r="I94" i="19"/>
  <c r="AD93" i="19"/>
  <c r="X93" i="19"/>
  <c r="W93" i="19"/>
  <c r="V93" i="19"/>
  <c r="P93" i="19"/>
  <c r="N93" i="19" s="1"/>
  <c r="L93" i="19"/>
  <c r="K93" i="19" s="1"/>
  <c r="G93" i="19"/>
  <c r="AD92" i="19"/>
  <c r="X92" i="19"/>
  <c r="W92" i="19"/>
  <c r="V92" i="19"/>
  <c r="L92" i="19"/>
  <c r="I92" i="19"/>
  <c r="M92" i="19" s="1"/>
  <c r="AA91" i="19"/>
  <c r="W91" i="19"/>
  <c r="V91" i="19"/>
  <c r="L91" i="19"/>
  <c r="I91" i="19"/>
  <c r="M91" i="19" s="1"/>
  <c r="AA90" i="19"/>
  <c r="X90" i="19"/>
  <c r="W90" i="19"/>
  <c r="V90" i="19"/>
  <c r="L90" i="19"/>
  <c r="I90" i="19"/>
  <c r="G90" i="19" s="1"/>
  <c r="AB89" i="19"/>
  <c r="AA89" i="19" s="1"/>
  <c r="X89" i="19"/>
  <c r="W89" i="19"/>
  <c r="P89" i="19"/>
  <c r="N89" i="19" s="1"/>
  <c r="L89" i="19"/>
  <c r="K89" i="19"/>
  <c r="G89" i="19"/>
  <c r="AA88" i="19"/>
  <c r="X88" i="19"/>
  <c r="W88" i="19"/>
  <c r="V88" i="19"/>
  <c r="L88" i="19"/>
  <c r="I88" i="19"/>
  <c r="X87" i="19"/>
  <c r="W87" i="19"/>
  <c r="V87" i="19"/>
  <c r="G87" i="19"/>
  <c r="K87" i="19" s="1"/>
  <c r="X86" i="19"/>
  <c r="W86" i="19"/>
  <c r="V86" i="19"/>
  <c r="G86" i="19"/>
  <c r="K86" i="19" s="1"/>
  <c r="X85" i="19"/>
  <c r="W85" i="19"/>
  <c r="V85" i="19"/>
  <c r="G85" i="19"/>
  <c r="K85" i="19" s="1"/>
  <c r="AK84" i="19"/>
  <c r="AF84" i="19"/>
  <c r="AE84" i="19"/>
  <c r="AC84" i="19"/>
  <c r="Z84" i="19"/>
  <c r="Y84" i="19"/>
  <c r="R84" i="19"/>
  <c r="J84" i="19"/>
  <c r="H84" i="19"/>
  <c r="AG83" i="19"/>
  <c r="Q83" i="19"/>
  <c r="N83" i="19"/>
  <c r="AG82" i="19"/>
  <c r="X82" i="19"/>
  <c r="W82" i="19"/>
  <c r="V82" i="19"/>
  <c r="Q82" i="19"/>
  <c r="G82" i="19"/>
  <c r="AG81" i="19"/>
  <c r="X81" i="19"/>
  <c r="W81" i="19"/>
  <c r="V81" i="19"/>
  <c r="Q81" i="19"/>
  <c r="G81" i="19"/>
  <c r="K81" i="19" s="1"/>
  <c r="AG80" i="19"/>
  <c r="X80" i="19"/>
  <c r="W80" i="19"/>
  <c r="V80" i="19"/>
  <c r="Q80" i="19"/>
  <c r="G80" i="19"/>
  <c r="K80" i="19" s="1"/>
  <c r="AD79" i="19"/>
  <c r="X79" i="19"/>
  <c r="W79" i="19"/>
  <c r="V79" i="19"/>
  <c r="Q79" i="19"/>
  <c r="G79" i="19"/>
  <c r="AD78" i="19"/>
  <c r="X78" i="19"/>
  <c r="W78" i="19"/>
  <c r="V78" i="19"/>
  <c r="Q78" i="19"/>
  <c r="G78" i="19"/>
  <c r="AD77" i="19"/>
  <c r="X77" i="19"/>
  <c r="W77" i="19"/>
  <c r="V77" i="19"/>
  <c r="Q77" i="19"/>
  <c r="G77" i="19"/>
  <c r="AD76" i="19"/>
  <c r="X76" i="19"/>
  <c r="W76" i="19"/>
  <c r="V76" i="19"/>
  <c r="Q76" i="19"/>
  <c r="P76" i="19"/>
  <c r="P69" i="19" s="1"/>
  <c r="L76" i="19"/>
  <c r="K76" i="19" s="1"/>
  <c r="G76" i="19"/>
  <c r="AA75" i="19"/>
  <c r="X75" i="19"/>
  <c r="W75" i="19"/>
  <c r="V75" i="19"/>
  <c r="Q75" i="19"/>
  <c r="M75" i="19"/>
  <c r="L75" i="19"/>
  <c r="G75" i="19"/>
  <c r="AB74" i="19"/>
  <c r="AA74" i="19" s="1"/>
  <c r="X74" i="19"/>
  <c r="W74" i="19"/>
  <c r="Q74" i="19"/>
  <c r="M74" i="19"/>
  <c r="L74" i="19"/>
  <c r="G74" i="19"/>
  <c r="AA73" i="19"/>
  <c r="X73" i="19"/>
  <c r="W73" i="19"/>
  <c r="V73" i="19"/>
  <c r="Q73" i="19"/>
  <c r="M73" i="19"/>
  <c r="L73" i="19"/>
  <c r="G73" i="19"/>
  <c r="AA72" i="19"/>
  <c r="X72" i="19"/>
  <c r="W72" i="19"/>
  <c r="V72" i="19"/>
  <c r="Q72" i="19"/>
  <c r="M72" i="19"/>
  <c r="L72" i="19"/>
  <c r="G72" i="19"/>
  <c r="X71" i="19"/>
  <c r="W71" i="19"/>
  <c r="V71" i="19"/>
  <c r="U71" i="19" s="1"/>
  <c r="Q71" i="19"/>
  <c r="G71" i="19"/>
  <c r="K71" i="19" s="1"/>
  <c r="A71" i="19"/>
  <c r="A72" i="19" s="1"/>
  <c r="A73" i="19" s="1"/>
  <c r="A74" i="19" s="1"/>
  <c r="A75" i="19" s="1"/>
  <c r="A76" i="19" s="1"/>
  <c r="A77" i="19" s="1"/>
  <c r="A78" i="19" s="1"/>
  <c r="A79" i="19" s="1"/>
  <c r="A80" i="19" s="1"/>
  <c r="A81" i="19" s="1"/>
  <c r="A82" i="19" s="1"/>
  <c r="A83" i="19" s="1"/>
  <c r="X70" i="19"/>
  <c r="W70" i="19"/>
  <c r="V70" i="19"/>
  <c r="Q70" i="19"/>
  <c r="G70" i="19"/>
  <c r="AK69" i="19"/>
  <c r="AI69" i="19"/>
  <c r="AH69" i="19"/>
  <c r="AF69" i="19"/>
  <c r="AE69" i="19"/>
  <c r="AC69" i="19"/>
  <c r="Z69" i="19"/>
  <c r="Y69" i="19"/>
  <c r="T69" i="19"/>
  <c r="S69" i="19"/>
  <c r="R69" i="19"/>
  <c r="O69" i="19"/>
  <c r="J69" i="19"/>
  <c r="I69" i="19"/>
  <c r="H69" i="19"/>
  <c r="AG68" i="19"/>
  <c r="Q68" i="19"/>
  <c r="N68" i="19"/>
  <c r="AG67" i="19"/>
  <c r="Q67" i="19"/>
  <c r="N67" i="19"/>
  <c r="AG66" i="19"/>
  <c r="Q66" i="19"/>
  <c r="N66" i="19"/>
  <c r="AG65" i="19"/>
  <c r="Q65" i="19"/>
  <c r="N65" i="19"/>
  <c r="AI64" i="19"/>
  <c r="AI56" i="19" s="1"/>
  <c r="AH64" i="19"/>
  <c r="AD64" i="19"/>
  <c r="W64" i="19"/>
  <c r="V64" i="19"/>
  <c r="Q64" i="19"/>
  <c r="N64" i="19"/>
  <c r="M64" i="19"/>
  <c r="L64" i="19"/>
  <c r="G64" i="19"/>
  <c r="AD63" i="19"/>
  <c r="AD56" i="19" s="1"/>
  <c r="X63" i="19"/>
  <c r="W63" i="19"/>
  <c r="V63" i="19"/>
  <c r="Q63" i="19"/>
  <c r="P63" i="19"/>
  <c r="N63" i="19" s="1"/>
  <c r="L63" i="19"/>
  <c r="K63" i="19" s="1"/>
  <c r="G63" i="19"/>
  <c r="AD62" i="19"/>
  <c r="X62" i="19"/>
  <c r="W62" i="19"/>
  <c r="V62" i="19"/>
  <c r="Q62" i="19"/>
  <c r="P62" i="19"/>
  <c r="N62" i="19"/>
  <c r="L62" i="19"/>
  <c r="K62" i="19" s="1"/>
  <c r="G62" i="19"/>
  <c r="AA61" i="19"/>
  <c r="X61" i="19"/>
  <c r="W61" i="19"/>
  <c r="V61" i="19"/>
  <c r="Q61" i="19"/>
  <c r="M61" i="19"/>
  <c r="L61" i="19"/>
  <c r="G61" i="19"/>
  <c r="AA60" i="19"/>
  <c r="X60" i="19"/>
  <c r="W60" i="19"/>
  <c r="V60" i="19"/>
  <c r="U60" i="19" s="1"/>
  <c r="Q60" i="19"/>
  <c r="M60" i="19"/>
  <c r="L60" i="19"/>
  <c r="G60" i="19"/>
  <c r="X59" i="19"/>
  <c r="W59" i="19"/>
  <c r="V59" i="19"/>
  <c r="Q59" i="19"/>
  <c r="G59" i="19"/>
  <c r="X58" i="19"/>
  <c r="W58" i="19"/>
  <c r="V58" i="19"/>
  <c r="Q58" i="19"/>
  <c r="G58" i="19"/>
  <c r="A58" i="19"/>
  <c r="A59" i="19" s="1"/>
  <c r="A60" i="19" s="1"/>
  <c r="A61" i="19" s="1"/>
  <c r="A62" i="19" s="1"/>
  <c r="A63" i="19" s="1"/>
  <c r="A64" i="19" s="1"/>
  <c r="A65" i="19" s="1"/>
  <c r="A66" i="19" s="1"/>
  <c r="A67" i="19" s="1"/>
  <c r="A68" i="19" s="1"/>
  <c r="X57" i="19"/>
  <c r="W57" i="19"/>
  <c r="V57" i="19"/>
  <c r="U57" i="19"/>
  <c r="Q57" i="19"/>
  <c r="G57" i="19"/>
  <c r="AK56" i="19"/>
  <c r="AH56" i="19"/>
  <c r="AF56" i="19"/>
  <c r="AE56" i="19"/>
  <c r="AC56" i="19"/>
  <c r="AB56" i="19"/>
  <c r="Z56" i="19"/>
  <c r="Y56" i="19"/>
  <c r="T56" i="19"/>
  <c r="S56" i="19"/>
  <c r="R56" i="19"/>
  <c r="O56" i="19"/>
  <c r="J56" i="19"/>
  <c r="I56" i="19"/>
  <c r="H56" i="19"/>
  <c r="AG55" i="19"/>
  <c r="Q55" i="19"/>
  <c r="N55" i="19"/>
  <c r="AG54" i="19"/>
  <c r="X54" i="19"/>
  <c r="W54" i="19"/>
  <c r="V54" i="19"/>
  <c r="U54" i="19" s="1"/>
  <c r="Q54" i="19"/>
  <c r="N54" i="19"/>
  <c r="G54" i="19"/>
  <c r="AG53" i="19"/>
  <c r="X53" i="19"/>
  <c r="W53" i="19"/>
  <c r="V53" i="19"/>
  <c r="Q53" i="19"/>
  <c r="N53" i="19"/>
  <c r="G53" i="19"/>
  <c r="AD52" i="19"/>
  <c r="AD46" i="19" s="1"/>
  <c r="X52" i="19"/>
  <c r="W52" i="19"/>
  <c r="V52" i="19"/>
  <c r="U52" i="19" s="1"/>
  <c r="Q52" i="19"/>
  <c r="P52" i="19"/>
  <c r="N52" i="19" s="1"/>
  <c r="N46" i="19" s="1"/>
  <c r="L52" i="19"/>
  <c r="K52" i="19" s="1"/>
  <c r="G52" i="19"/>
  <c r="AA51" i="19"/>
  <c r="AA46" i="19" s="1"/>
  <c r="X51" i="19"/>
  <c r="W51" i="19"/>
  <c r="V51" i="19"/>
  <c r="Q51" i="19"/>
  <c r="M51" i="19"/>
  <c r="M46" i="19" s="1"/>
  <c r="L51" i="19"/>
  <c r="G51" i="19"/>
  <c r="X50" i="19"/>
  <c r="W50" i="19"/>
  <c r="V50" i="19"/>
  <c r="Q50" i="19"/>
  <c r="G50" i="19"/>
  <c r="X49" i="19"/>
  <c r="W49" i="19"/>
  <c r="V49" i="19"/>
  <c r="U49" i="19" s="1"/>
  <c r="Q49" i="19"/>
  <c r="G49" i="19"/>
  <c r="X48" i="19"/>
  <c r="W48" i="19"/>
  <c r="V48" i="19"/>
  <c r="Q48" i="19"/>
  <c r="G48" i="19"/>
  <c r="A48" i="19"/>
  <c r="A49" i="19" s="1"/>
  <c r="A50" i="19" s="1"/>
  <c r="A51" i="19" s="1"/>
  <c r="A52" i="19" s="1"/>
  <c r="A53" i="19" s="1"/>
  <c r="A54" i="19" s="1"/>
  <c r="A55" i="19" s="1"/>
  <c r="X47" i="19"/>
  <c r="W47" i="19"/>
  <c r="V47" i="19"/>
  <c r="Q47" i="19"/>
  <c r="G47" i="19"/>
  <c r="AK46" i="19"/>
  <c r="AI46" i="19"/>
  <c r="AH46" i="19"/>
  <c r="AF46" i="19"/>
  <c r="AE46" i="19"/>
  <c r="AC46" i="19"/>
  <c r="AB46" i="19"/>
  <c r="Z46" i="19"/>
  <c r="Y46" i="19"/>
  <c r="S46" i="19"/>
  <c r="R46" i="19"/>
  <c r="O46" i="19"/>
  <c r="J46" i="19"/>
  <c r="I46" i="19"/>
  <c r="H46" i="19"/>
  <c r="AG45" i="19"/>
  <c r="X45" i="19"/>
  <c r="U45" i="19" s="1"/>
  <c r="W45" i="19"/>
  <c r="V45" i="19"/>
  <c r="Q45" i="19"/>
  <c r="G45" i="19"/>
  <c r="AG44" i="19"/>
  <c r="Q44" i="19"/>
  <c r="G44" i="19"/>
  <c r="AG43" i="19"/>
  <c r="X43" i="19"/>
  <c r="U43" i="19" s="1"/>
  <c r="W43" i="19"/>
  <c r="V43" i="19"/>
  <c r="Q43" i="19"/>
  <c r="P43" i="19"/>
  <c r="O43" i="19"/>
  <c r="G43" i="19"/>
  <c r="A43" i="19"/>
  <c r="A44" i="19" s="1"/>
  <c r="A45" i="19" s="1"/>
  <c r="AD42" i="19"/>
  <c r="U42" i="19" s="1"/>
  <c r="W42" i="19"/>
  <c r="V42" i="19"/>
  <c r="Q42" i="19"/>
  <c r="P42" i="19"/>
  <c r="L42" i="19"/>
  <c r="K42" i="19" s="1"/>
  <c r="G42" i="19"/>
  <c r="AD41" i="19"/>
  <c r="X41" i="19"/>
  <c r="W41" i="19"/>
  <c r="V41" i="19"/>
  <c r="Q41" i="19"/>
  <c r="P41" i="19"/>
  <c r="O41" i="19"/>
  <c r="G41" i="19"/>
  <c r="AD40" i="19"/>
  <c r="X40" i="19"/>
  <c r="W40" i="19"/>
  <c r="V40" i="19"/>
  <c r="Q40" i="19"/>
  <c r="M40" i="19"/>
  <c r="L40" i="19"/>
  <c r="G40" i="19"/>
  <c r="AD39" i="19"/>
  <c r="X39" i="19"/>
  <c r="W39" i="19"/>
  <c r="V39" i="19"/>
  <c r="Q39" i="19"/>
  <c r="M39" i="19"/>
  <c r="L39" i="19"/>
  <c r="G39" i="19"/>
  <c r="AA38" i="19"/>
  <c r="X38" i="19"/>
  <c r="W38" i="19"/>
  <c r="V38" i="19"/>
  <c r="Q38" i="19"/>
  <c r="M38" i="19"/>
  <c r="L38" i="19"/>
  <c r="G38" i="19"/>
  <c r="AA37" i="19"/>
  <c r="X37" i="19"/>
  <c r="U37" i="19" s="1"/>
  <c r="W37" i="19"/>
  <c r="V37" i="19"/>
  <c r="Q37" i="19"/>
  <c r="G37" i="19"/>
  <c r="AA36" i="19"/>
  <c r="X36" i="19"/>
  <c r="W36" i="19"/>
  <c r="V36" i="19"/>
  <c r="Q36" i="19"/>
  <c r="G36" i="19"/>
  <c r="X35" i="19"/>
  <c r="W35" i="19"/>
  <c r="V35" i="19"/>
  <c r="Q35" i="19"/>
  <c r="G35" i="19"/>
  <c r="X34" i="19"/>
  <c r="U34" i="19" s="1"/>
  <c r="W34" i="19"/>
  <c r="V34" i="19"/>
  <c r="Q34" i="19"/>
  <c r="G34" i="19"/>
  <c r="X33" i="19"/>
  <c r="U33" i="19" s="1"/>
  <c r="W33" i="19"/>
  <c r="V33" i="19"/>
  <c r="Q33" i="19"/>
  <c r="G33" i="19"/>
  <c r="X32" i="19"/>
  <c r="U32" i="19" s="1"/>
  <c r="W32" i="19"/>
  <c r="V32" i="19"/>
  <c r="Q32" i="19"/>
  <c r="G32" i="19"/>
  <c r="AK31" i="19"/>
  <c r="AI31" i="19"/>
  <c r="AH31" i="19"/>
  <c r="AF31" i="19"/>
  <c r="AE31" i="19"/>
  <c r="AC31" i="19"/>
  <c r="AB31" i="19"/>
  <c r="Z31" i="19"/>
  <c r="Y31" i="19"/>
  <c r="T31" i="19"/>
  <c r="S31" i="19"/>
  <c r="R31" i="19"/>
  <c r="J31" i="19"/>
  <c r="I31" i="19"/>
  <c r="H31" i="19"/>
  <c r="AH30" i="19"/>
  <c r="AG30" i="19" s="1"/>
  <c r="R30" i="19"/>
  <c r="Q30" i="19" s="1"/>
  <c r="O30" i="19"/>
  <c r="N30" i="19" s="1"/>
  <c r="AG29" i="19"/>
  <c r="Q29" i="19"/>
  <c r="N29" i="19"/>
  <c r="AG28" i="19"/>
  <c r="X28" i="19"/>
  <c r="W28" i="19"/>
  <c r="V28" i="19"/>
  <c r="U28" i="19"/>
  <c r="Q28" i="19"/>
  <c r="O28" i="19"/>
  <c r="N28" i="19" s="1"/>
  <c r="M28" i="19"/>
  <c r="K28" i="19" s="1"/>
  <c r="G28" i="19"/>
  <c r="AG27" i="19"/>
  <c r="X27" i="19"/>
  <c r="W27" i="19"/>
  <c r="V27" i="19"/>
  <c r="U27" i="19"/>
  <c r="Q27" i="19"/>
  <c r="G27" i="19"/>
  <c r="AG26" i="19"/>
  <c r="X26" i="19"/>
  <c r="W26" i="19"/>
  <c r="V26" i="19"/>
  <c r="U26" i="19"/>
  <c r="Q26" i="19"/>
  <c r="O26" i="19"/>
  <c r="N26" i="19" s="1"/>
  <c r="G26" i="19"/>
  <c r="AH25" i="19"/>
  <c r="AG25" i="19" s="1"/>
  <c r="X25" i="19"/>
  <c r="W25" i="19"/>
  <c r="V25" i="19"/>
  <c r="U25" i="19"/>
  <c r="R25" i="19"/>
  <c r="O25" i="19" s="1"/>
  <c r="G25" i="19"/>
  <c r="AD24" i="19"/>
  <c r="U24" i="19" s="1"/>
  <c r="X24" i="19"/>
  <c r="W24" i="19"/>
  <c r="V24" i="19"/>
  <c r="Q24" i="19"/>
  <c r="P24" i="19"/>
  <c r="P15" i="19" s="1"/>
  <c r="O24" i="19"/>
  <c r="G24" i="19"/>
  <c r="AD23" i="19"/>
  <c r="U23" i="19" s="1"/>
  <c r="X23" i="19"/>
  <c r="W23" i="19"/>
  <c r="V23" i="19"/>
  <c r="Q23" i="19"/>
  <c r="M23" i="19"/>
  <c r="L23" i="19"/>
  <c r="G23" i="19"/>
  <c r="AD22" i="19"/>
  <c r="U22" i="19" s="1"/>
  <c r="X22" i="19"/>
  <c r="W22" i="19"/>
  <c r="V22" i="19"/>
  <c r="Q22" i="19"/>
  <c r="M22" i="19"/>
  <c r="L22" i="19"/>
  <c r="G22" i="19"/>
  <c r="AA21" i="19"/>
  <c r="U21" i="19" s="1"/>
  <c r="X21" i="19"/>
  <c r="W21" i="19"/>
  <c r="V21" i="19"/>
  <c r="Q21" i="19"/>
  <c r="M21" i="19"/>
  <c r="L21" i="19"/>
  <c r="G21" i="19"/>
  <c r="AB20" i="19"/>
  <c r="V20" i="19" s="1"/>
  <c r="X20" i="19"/>
  <c r="W20" i="19"/>
  <c r="Q20" i="19"/>
  <c r="M20" i="19"/>
  <c r="L20" i="19"/>
  <c r="G20" i="19"/>
  <c r="AB19" i="19"/>
  <c r="V19" i="19" s="1"/>
  <c r="X19" i="19"/>
  <c r="W19" i="19"/>
  <c r="Q19" i="19"/>
  <c r="M19" i="19"/>
  <c r="L19" i="19"/>
  <c r="G19" i="19"/>
  <c r="X18" i="19"/>
  <c r="U18" i="19" s="1"/>
  <c r="W18" i="19"/>
  <c r="V18" i="19"/>
  <c r="Q18" i="19"/>
  <c r="G18" i="19"/>
  <c r="N18" i="19" s="1"/>
  <c r="X17" i="19"/>
  <c r="U17" i="19" s="1"/>
  <c r="W17" i="19"/>
  <c r="V17" i="19"/>
  <c r="Q17" i="19"/>
  <c r="G17" i="19"/>
  <c r="A17" i="19"/>
  <c r="A18" i="19" s="1"/>
  <c r="A19" i="19" s="1"/>
  <c r="A20" i="19" s="1"/>
  <c r="A21" i="19" s="1"/>
  <c r="A22" i="19" s="1"/>
  <c r="A23" i="19" s="1"/>
  <c r="A24" i="19" s="1"/>
  <c r="A25" i="19" s="1"/>
  <c r="A26" i="19" s="1"/>
  <c r="A27" i="19" s="1"/>
  <c r="A28" i="19" s="1"/>
  <c r="A29" i="19" s="1"/>
  <c r="A30" i="19" s="1"/>
  <c r="X16" i="19"/>
  <c r="W16" i="19"/>
  <c r="V16" i="19"/>
  <c r="U16" i="19"/>
  <c r="Q16" i="19"/>
  <c r="G16" i="19"/>
  <c r="K16" i="19" s="1"/>
  <c r="AK15" i="19"/>
  <c r="AI15" i="19"/>
  <c r="AF15" i="19"/>
  <c r="AE15" i="19"/>
  <c r="AC15" i="19"/>
  <c r="Z15" i="19"/>
  <c r="Y15" i="19"/>
  <c r="T15" i="19"/>
  <c r="S15" i="19"/>
  <c r="J15" i="19"/>
  <c r="I15" i="19"/>
  <c r="H15" i="19"/>
  <c r="X12" i="19"/>
  <c r="X11" i="19" s="1"/>
  <c r="X10" i="19" s="1"/>
  <c r="S12" i="19"/>
  <c r="S11" i="19" s="1"/>
  <c r="S10" i="19" s="1"/>
  <c r="R12" i="19"/>
  <c r="Q12" i="19" s="1"/>
  <c r="Q11" i="19" s="1"/>
  <c r="Q10" i="19" s="1"/>
  <c r="N12" i="19"/>
  <c r="N11" i="19" s="1"/>
  <c r="N10" i="19" s="1"/>
  <c r="G12" i="19"/>
  <c r="AK11" i="19"/>
  <c r="AK10" i="19" s="1"/>
  <c r="Z11" i="19"/>
  <c r="Z10" i="19" s="1"/>
  <c r="Y11" i="19"/>
  <c r="Y10" i="19" s="1"/>
  <c r="P11" i="19"/>
  <c r="P10" i="19" s="1"/>
  <c r="O11" i="19"/>
  <c r="O10" i="19" s="1"/>
  <c r="M11" i="19"/>
  <c r="M10" i="19" s="1"/>
  <c r="L11" i="19"/>
  <c r="L10" i="19" s="1"/>
  <c r="K11" i="19"/>
  <c r="K10" i="19" s="1"/>
  <c r="J11" i="19"/>
  <c r="J10" i="19" s="1"/>
  <c r="I11" i="19"/>
  <c r="I10" i="19" s="1"/>
  <c r="H11" i="19"/>
  <c r="G7" i="19"/>
  <c r="H7" i="19" s="1"/>
  <c r="I7" i="19" s="1"/>
  <c r="J7" i="19" s="1"/>
  <c r="X7" i="19" s="1"/>
  <c r="Y7" i="19" s="1"/>
  <c r="Z7" i="19" s="1"/>
  <c r="AK7" i="19" s="1"/>
  <c r="AL7" i="19" s="1"/>
  <c r="A3" i="19"/>
  <c r="G11" i="19" l="1"/>
  <c r="G10" i="19" s="1"/>
  <c r="U64" i="19"/>
  <c r="U81" i="19"/>
  <c r="K114" i="19"/>
  <c r="U188" i="19"/>
  <c r="AB238" i="19"/>
  <c r="K257" i="19"/>
  <c r="P252" i="19"/>
  <c r="K273" i="19"/>
  <c r="L46" i="19"/>
  <c r="U80" i="19"/>
  <c r="U82" i="19"/>
  <c r="K224" i="19"/>
  <c r="U247" i="19"/>
  <c r="K249" i="19"/>
  <c r="U261" i="19"/>
  <c r="U267" i="19"/>
  <c r="U270" i="19"/>
  <c r="U39" i="19"/>
  <c r="K97" i="19"/>
  <c r="U146" i="19"/>
  <c r="U205" i="19"/>
  <c r="K45" i="19"/>
  <c r="AA56" i="19"/>
  <c r="G92" i="19"/>
  <c r="K35" i="19"/>
  <c r="K18" i="19"/>
  <c r="X238" i="19"/>
  <c r="U86" i="19"/>
  <c r="L120" i="19"/>
  <c r="V181" i="19"/>
  <c r="AN182" i="19" s="1"/>
  <c r="AN183" i="19" s="1"/>
  <c r="U209" i="19"/>
  <c r="U245" i="19"/>
  <c r="AB152" i="19"/>
  <c r="P290" i="19"/>
  <c r="P285" i="19" s="1"/>
  <c r="N16" i="19"/>
  <c r="N15" i="19" s="1"/>
  <c r="AG46" i="19"/>
  <c r="K128" i="19"/>
  <c r="K137" i="19"/>
  <c r="M90" i="19"/>
  <c r="S105" i="19"/>
  <c r="M31" i="19"/>
  <c r="U76" i="19"/>
  <c r="AH15" i="19"/>
  <c r="N17" i="19"/>
  <c r="AA31" i="19"/>
  <c r="K40" i="19"/>
  <c r="N43" i="19"/>
  <c r="M69" i="19"/>
  <c r="AD69" i="19"/>
  <c r="U87" i="19"/>
  <c r="U129" i="19"/>
  <c r="K214" i="19"/>
  <c r="G218" i="19"/>
  <c r="W223" i="19"/>
  <c r="K60" i="19"/>
  <c r="K56" i="19" s="1"/>
  <c r="N268" i="19"/>
  <c r="G290" i="19"/>
  <c r="U193" i="19"/>
  <c r="K209" i="19"/>
  <c r="U233" i="19"/>
  <c r="U75" i="19"/>
  <c r="AH84" i="19"/>
  <c r="U131" i="19"/>
  <c r="U133" i="19"/>
  <c r="U157" i="19"/>
  <c r="K159" i="19"/>
  <c r="K171" i="19"/>
  <c r="U235" i="19"/>
  <c r="U256" i="19"/>
  <c r="U258" i="19"/>
  <c r="U272" i="19"/>
  <c r="AA19" i="19"/>
  <c r="AG31" i="19"/>
  <c r="U58" i="19"/>
  <c r="K77" i="19"/>
  <c r="K79" i="19"/>
  <c r="U103" i="19"/>
  <c r="N110" i="19"/>
  <c r="U148" i="19"/>
  <c r="AA152" i="19"/>
  <c r="U155" i="19"/>
  <c r="X181" i="19"/>
  <c r="U210" i="19"/>
  <c r="U222" i="19"/>
  <c r="N248" i="19"/>
  <c r="U281" i="19"/>
  <c r="Z14" i="19"/>
  <c r="Z13" i="19" s="1"/>
  <c r="Z8" i="19" s="1"/>
  <c r="O31" i="19"/>
  <c r="AI84" i="19"/>
  <c r="AI14" i="19" s="1"/>
  <c r="AD163" i="19"/>
  <c r="AB15" i="19"/>
  <c r="K44" i="19"/>
  <c r="X46" i="19"/>
  <c r="K51" i="19"/>
  <c r="K46" i="19" s="1"/>
  <c r="U63" i="19"/>
  <c r="U77" i="19"/>
  <c r="U94" i="19"/>
  <c r="U117" i="19"/>
  <c r="U128" i="19"/>
  <c r="K130" i="19"/>
  <c r="K139" i="19"/>
  <c r="K144" i="19"/>
  <c r="N152" i="19"/>
  <c r="K176" i="19"/>
  <c r="M181" i="19"/>
  <c r="U191" i="19"/>
  <c r="AD198" i="19"/>
  <c r="K250" i="19"/>
  <c r="L69" i="19"/>
  <c r="N76" i="19"/>
  <c r="N69" i="19" s="1"/>
  <c r="U85" i="19"/>
  <c r="U137" i="19"/>
  <c r="U139" i="19"/>
  <c r="K149" i="19"/>
  <c r="K178" i="19"/>
  <c r="N181" i="19"/>
  <c r="U216" i="19"/>
  <c r="U221" i="19"/>
  <c r="U225" i="19"/>
  <c r="U232" i="19"/>
  <c r="N245" i="19"/>
  <c r="U282" i="19"/>
  <c r="K22" i="19"/>
  <c r="Q25" i="19"/>
  <c r="Q15" i="19" s="1"/>
  <c r="U41" i="19"/>
  <c r="V56" i="19"/>
  <c r="AN57" i="19" s="1"/>
  <c r="AN58" i="19" s="1"/>
  <c r="U59" i="19"/>
  <c r="U62" i="19"/>
  <c r="U91" i="19"/>
  <c r="U98" i="19"/>
  <c r="AD105" i="19"/>
  <c r="Q105" i="19"/>
  <c r="K121" i="19"/>
  <c r="K146" i="19"/>
  <c r="U171" i="19"/>
  <c r="K215" i="19"/>
  <c r="P218" i="19"/>
  <c r="X218" i="19"/>
  <c r="X223" i="19"/>
  <c r="U241" i="19"/>
  <c r="N261" i="19"/>
  <c r="L15" i="19"/>
  <c r="W46" i="19"/>
  <c r="AO47" i="19" s="1"/>
  <c r="AO48" i="19" s="1"/>
  <c r="W56" i="19"/>
  <c r="AO57" i="19" s="1"/>
  <c r="AO58" i="19" s="1"/>
  <c r="M56" i="19"/>
  <c r="AA84" i="19"/>
  <c r="G198" i="19"/>
  <c r="U278" i="19"/>
  <c r="M105" i="19"/>
  <c r="U78" i="19"/>
  <c r="AG120" i="19"/>
  <c r="U141" i="19"/>
  <c r="K158" i="19"/>
  <c r="K187" i="19"/>
  <c r="O198" i="19"/>
  <c r="K217" i="19"/>
  <c r="N230" i="19"/>
  <c r="N240" i="19"/>
  <c r="R11" i="19"/>
  <c r="R10" i="19" s="1"/>
  <c r="AK14" i="19"/>
  <c r="AK13" i="19" s="1"/>
  <c r="AK8" i="19" s="1"/>
  <c r="AD238" i="19"/>
  <c r="G15" i="19"/>
  <c r="P31" i="19"/>
  <c r="U50" i="19"/>
  <c r="U113" i="19"/>
  <c r="U138" i="19"/>
  <c r="U143" i="19"/>
  <c r="N145" i="19"/>
  <c r="K150" i="19"/>
  <c r="N162" i="19"/>
  <c r="U170" i="19"/>
  <c r="N172" i="19"/>
  <c r="U187" i="19"/>
  <c r="O218" i="19"/>
  <c r="U224" i="19"/>
  <c r="Q223" i="19"/>
  <c r="AA223" i="19"/>
  <c r="U240" i="19"/>
  <c r="K263" i="19"/>
  <c r="N266" i="19"/>
  <c r="X31" i="19"/>
  <c r="U48" i="19"/>
  <c r="X152" i="19"/>
  <c r="W163" i="19"/>
  <c r="AO164" i="19" s="1"/>
  <c r="AO165" i="19" s="1"/>
  <c r="Q163" i="19"/>
  <c r="V218" i="19"/>
  <c r="AN219" i="19" s="1"/>
  <c r="AN220" i="19" s="1"/>
  <c r="AD223" i="19"/>
  <c r="Q238" i="19"/>
  <c r="H14" i="19"/>
  <c r="H13" i="19" s="1"/>
  <c r="K36" i="19"/>
  <c r="U40" i="19"/>
  <c r="G56" i="19"/>
  <c r="W69" i="19"/>
  <c r="AO70" i="19" s="1"/>
  <c r="K107" i="19"/>
  <c r="X120" i="19"/>
  <c r="U127" i="19"/>
  <c r="U130" i="19"/>
  <c r="U132" i="19"/>
  <c r="V136" i="19"/>
  <c r="AN137" i="19" s="1"/>
  <c r="AN138" i="19" s="1"/>
  <c r="K154" i="19"/>
  <c r="U168" i="19"/>
  <c r="K170" i="19"/>
  <c r="K173" i="19"/>
  <c r="U176" i="19"/>
  <c r="P181" i="19"/>
  <c r="K200" i="19"/>
  <c r="W201" i="19"/>
  <c r="U201" i="19" s="1"/>
  <c r="K210" i="19"/>
  <c r="U212" i="19"/>
  <c r="U215" i="19"/>
  <c r="AO219" i="19"/>
  <c r="AO220" i="19" s="1"/>
  <c r="K228" i="19"/>
  <c r="N236" i="19"/>
  <c r="K247" i="19"/>
  <c r="K238" i="19" s="1"/>
  <c r="U250" i="19"/>
  <c r="Q252" i="19"/>
  <c r="AD252" i="19"/>
  <c r="N269" i="19"/>
  <c r="K272" i="19"/>
  <c r="U275" i="19"/>
  <c r="Q291" i="19"/>
  <c r="P198" i="19"/>
  <c r="V252" i="19"/>
  <c r="AN253" i="19" s="1"/>
  <c r="AN254" i="19" s="1"/>
  <c r="X252" i="19"/>
  <c r="J14" i="19"/>
  <c r="J13" i="19" s="1"/>
  <c r="J8" i="19" s="1"/>
  <c r="AD15" i="19"/>
  <c r="K19" i="19"/>
  <c r="AA20" i="19"/>
  <c r="U20" i="19" s="1"/>
  <c r="Y14" i="19"/>
  <c r="Y13" i="19" s="1"/>
  <c r="Y8" i="19" s="1"/>
  <c r="K34" i="19"/>
  <c r="K38" i="19"/>
  <c r="G46" i="19"/>
  <c r="P56" i="19"/>
  <c r="AA69" i="19"/>
  <c r="W84" i="19"/>
  <c r="G91" i="19"/>
  <c r="K100" i="19"/>
  <c r="U107" i="19"/>
  <c r="N111" i="19"/>
  <c r="AG105" i="19"/>
  <c r="AD120" i="19"/>
  <c r="U140" i="19"/>
  <c r="P136" i="19"/>
  <c r="U154" i="19"/>
  <c r="K156" i="19"/>
  <c r="K161" i="19"/>
  <c r="U173" i="19"/>
  <c r="N175" i="19"/>
  <c r="U183" i="19"/>
  <c r="K186" i="19"/>
  <c r="K203" i="19"/>
  <c r="X198" i="19"/>
  <c r="U211" i="19"/>
  <c r="L218" i="19"/>
  <c r="U228" i="19"/>
  <c r="U236" i="19"/>
  <c r="N259" i="19"/>
  <c r="U260" i="19"/>
  <c r="N262" i="19"/>
  <c r="U263" i="19"/>
  <c r="U266" i="19"/>
  <c r="U283" i="19"/>
  <c r="N56" i="19"/>
  <c r="N136" i="19"/>
  <c r="AE14" i="19"/>
  <c r="Q46" i="19"/>
  <c r="Q69" i="19"/>
  <c r="K72" i="19"/>
  <c r="X84" i="19"/>
  <c r="W181" i="19"/>
  <c r="AO182" i="19" s="1"/>
  <c r="AO183" i="19" s="1"/>
  <c r="G252" i="19"/>
  <c r="M15" i="19"/>
  <c r="AF14" i="19"/>
  <c r="K32" i="19"/>
  <c r="U36" i="19"/>
  <c r="AD31" i="19"/>
  <c r="U47" i="19"/>
  <c r="X56" i="19"/>
  <c r="K61" i="19"/>
  <c r="U73" i="19"/>
  <c r="U79" i="19"/>
  <c r="AG69" i="19"/>
  <c r="U96" i="19"/>
  <c r="K98" i="19"/>
  <c r="U111" i="19"/>
  <c r="U122" i="19"/>
  <c r="W120" i="19"/>
  <c r="AO121" i="19" s="1"/>
  <c r="AO122" i="19" s="1"/>
  <c r="U126" i="19"/>
  <c r="K133" i="19"/>
  <c r="U150" i="19"/>
  <c r="M152" i="19"/>
  <c r="AD152" i="19"/>
  <c r="U159" i="19"/>
  <c r="O163" i="19"/>
  <c r="V163" i="19"/>
  <c r="AN164" i="19" s="1"/>
  <c r="AN165" i="19" s="1"/>
  <c r="P163" i="19"/>
  <c r="U175" i="19"/>
  <c r="K177" i="19"/>
  <c r="U186" i="19"/>
  <c r="U189" i="19"/>
  <c r="U200" i="19"/>
  <c r="K205" i="19"/>
  <c r="K206" i="19"/>
  <c r="N220" i="19"/>
  <c r="AO224" i="19"/>
  <c r="AO225" i="19" s="1"/>
  <c r="G238" i="19"/>
  <c r="U244" i="19"/>
  <c r="AG238" i="19"/>
  <c r="U249" i="19"/>
  <c r="K253" i="19"/>
  <c r="K255" i="19"/>
  <c r="N265" i="19"/>
  <c r="U269" i="19"/>
  <c r="N271" i="19"/>
  <c r="U274" i="19"/>
  <c r="K276" i="19"/>
  <c r="U277" i="19"/>
  <c r="S290" i="19"/>
  <c r="S285" i="19" s="1"/>
  <c r="X15" i="19"/>
  <c r="N24" i="19"/>
  <c r="V46" i="19"/>
  <c r="AN47" i="19" s="1"/>
  <c r="AN48" i="19" s="1"/>
  <c r="R15" i="19"/>
  <c r="R14" i="19" s="1"/>
  <c r="R13" i="19" s="1"/>
  <c r="AG15" i="19"/>
  <c r="K37" i="19"/>
  <c r="U38" i="19"/>
  <c r="L56" i="19"/>
  <c r="U61" i="19"/>
  <c r="U72" i="19"/>
  <c r="K78" i="19"/>
  <c r="U93" i="19"/>
  <c r="X136" i="19"/>
  <c r="AD136" i="19"/>
  <c r="AG136" i="19"/>
  <c r="K155" i="19"/>
  <c r="X163" i="19"/>
  <c r="U169" i="19"/>
  <c r="U172" i="19"/>
  <c r="U177" i="19"/>
  <c r="U184" i="19"/>
  <c r="AA181" i="19"/>
  <c r="AB198" i="19"/>
  <c r="U213" i="19"/>
  <c r="U220" i="19"/>
  <c r="W238" i="19"/>
  <c r="AO239" i="19" s="1"/>
  <c r="AO240" i="19" s="1"/>
  <c r="P238" i="19"/>
  <c r="U246" i="19"/>
  <c r="W252" i="19"/>
  <c r="AO253" i="19" s="1"/>
  <c r="AO254" i="19" s="1"/>
  <c r="K264" i="19"/>
  <c r="N267" i="19"/>
  <c r="U268" i="19"/>
  <c r="U271" i="19"/>
  <c r="U276" i="19"/>
  <c r="U284" i="19"/>
  <c r="L198" i="19"/>
  <c r="U206" i="19"/>
  <c r="K213" i="19"/>
  <c r="P223" i="19"/>
  <c r="G31" i="19"/>
  <c r="P46" i="19"/>
  <c r="U108" i="19"/>
  <c r="U123" i="19"/>
  <c r="U144" i="19"/>
  <c r="U158" i="19"/>
  <c r="L163" i="19"/>
  <c r="U174" i="19"/>
  <c r="K190" i="19"/>
  <c r="AG181" i="19"/>
  <c r="Q198" i="19"/>
  <c r="K201" i="19"/>
  <c r="U226" i="19"/>
  <c r="K232" i="19"/>
  <c r="AG223" i="19"/>
  <c r="K258" i="19"/>
  <c r="AA252" i="19"/>
  <c r="K270" i="19"/>
  <c r="U273" i="19"/>
  <c r="N278" i="19"/>
  <c r="AA105" i="19"/>
  <c r="K21" i="19"/>
  <c r="W31" i="19"/>
  <c r="AO32" i="19" s="1"/>
  <c r="AO33" i="19" s="1"/>
  <c r="W136" i="19"/>
  <c r="AO137" i="19" s="1"/>
  <c r="AO138" i="19" s="1"/>
  <c r="K202" i="19"/>
  <c r="K17" i="19"/>
  <c r="L31" i="19"/>
  <c r="V31" i="19"/>
  <c r="AN32" i="19" s="1"/>
  <c r="AN33" i="19" s="1"/>
  <c r="Q56" i="19"/>
  <c r="K64" i="19"/>
  <c r="K90" i="19"/>
  <c r="U95" i="19"/>
  <c r="L105" i="19"/>
  <c r="P120" i="19"/>
  <c r="G136" i="19"/>
  <c r="M163" i="19"/>
  <c r="AD181" i="19"/>
  <c r="K208" i="19"/>
  <c r="G223" i="19"/>
  <c r="W15" i="19"/>
  <c r="X69" i="19"/>
  <c r="X105" i="19"/>
  <c r="O223" i="19"/>
  <c r="T14" i="19"/>
  <c r="T13" i="19" s="1"/>
  <c r="T9" i="19" s="1"/>
  <c r="K20" i="19"/>
  <c r="K23" i="19"/>
  <c r="K39" i="19"/>
  <c r="U53" i="19"/>
  <c r="K82" i="19"/>
  <c r="U90" i="19"/>
  <c r="K92" i="19"/>
  <c r="K99" i="19"/>
  <c r="K132" i="19"/>
  <c r="K138" i="19"/>
  <c r="K143" i="19"/>
  <c r="U149" i="19"/>
  <c r="U166" i="19"/>
  <c r="K168" i="19"/>
  <c r="L181" i="19"/>
  <c r="U185" i="19"/>
  <c r="U192" i="19"/>
  <c r="U194" i="19"/>
  <c r="N198" i="19"/>
  <c r="U208" i="19"/>
  <c r="AG198" i="19"/>
  <c r="K219" i="19"/>
  <c r="K218" i="19" s="1"/>
  <c r="U229" i="19"/>
  <c r="U243" i="19"/>
  <c r="K256" i="19"/>
  <c r="N260" i="19"/>
  <c r="U264" i="19"/>
  <c r="AG252" i="19"/>
  <c r="O15" i="19"/>
  <c r="N25" i="19"/>
  <c r="V15" i="19"/>
  <c r="AN16" i="19" s="1"/>
  <c r="H10" i="19"/>
  <c r="U51" i="19"/>
  <c r="G69" i="19"/>
  <c r="K70" i="19"/>
  <c r="K73" i="19"/>
  <c r="K101" i="19"/>
  <c r="K142" i="19"/>
  <c r="K160" i="19"/>
  <c r="U19" i="19"/>
  <c r="U35" i="19"/>
  <c r="K134" i="19"/>
  <c r="L136" i="19"/>
  <c r="U70" i="19"/>
  <c r="U145" i="19"/>
  <c r="L152" i="19"/>
  <c r="U164" i="19"/>
  <c r="U92" i="19"/>
  <c r="P94" i="19"/>
  <c r="G94" i="19"/>
  <c r="AG84" i="19"/>
  <c r="O84" i="19"/>
  <c r="N104" i="19"/>
  <c r="V120" i="19"/>
  <c r="AN121" i="19" s="1"/>
  <c r="AN122" i="19" s="1"/>
  <c r="U121" i="19"/>
  <c r="Q134" i="19"/>
  <c r="Q120" i="19" s="1"/>
  <c r="S120" i="19"/>
  <c r="AG162" i="19"/>
  <c r="AG152" i="19" s="1"/>
  <c r="N41" i="19"/>
  <c r="N42" i="19"/>
  <c r="K123" i="19"/>
  <c r="G120" i="19"/>
  <c r="V198" i="19"/>
  <c r="AN199" i="19" s="1"/>
  <c r="AN200" i="19" s="1"/>
  <c r="U202" i="19"/>
  <c r="M88" i="19"/>
  <c r="M84" i="19" s="1"/>
  <c r="G88" i="19"/>
  <c r="I84" i="19"/>
  <c r="N238" i="19"/>
  <c r="K33" i="19"/>
  <c r="K91" i="19"/>
  <c r="L84" i="19"/>
  <c r="AD84" i="19"/>
  <c r="K75" i="19"/>
  <c r="U88" i="19"/>
  <c r="V89" i="19"/>
  <c r="AB84" i="19"/>
  <c r="N109" i="19"/>
  <c r="W152" i="19"/>
  <c r="AO153" i="19" s="1"/>
  <c r="AO154" i="19" s="1"/>
  <c r="U161" i="19"/>
  <c r="G163" i="19"/>
  <c r="AA163" i="19"/>
  <c r="Q31" i="19"/>
  <c r="AG64" i="19"/>
  <c r="AG56" i="19" s="1"/>
  <c r="G105" i="19"/>
  <c r="K106" i="19"/>
  <c r="P105" i="19"/>
  <c r="AA120" i="19"/>
  <c r="U125" i="19"/>
  <c r="V152" i="19"/>
  <c r="AN153" i="19" s="1"/>
  <c r="Q292" i="19"/>
  <c r="R290" i="19"/>
  <c r="R285" i="19" s="1"/>
  <c r="AO16" i="19"/>
  <c r="AO17" i="19" s="1"/>
  <c r="S84" i="19"/>
  <c r="Q103" i="19"/>
  <c r="Q84" i="19" s="1"/>
  <c r="U109" i="19"/>
  <c r="U115" i="19"/>
  <c r="G152" i="19"/>
  <c r="K74" i="19"/>
  <c r="V105" i="19"/>
  <c r="AN106" i="19" s="1"/>
  <c r="AN107" i="19" s="1"/>
  <c r="W105" i="19"/>
  <c r="AO106" i="19" s="1"/>
  <c r="AO107" i="19" s="1"/>
  <c r="N125" i="19"/>
  <c r="N120" i="19" s="1"/>
  <c r="K131" i="19"/>
  <c r="Q136" i="19"/>
  <c r="Q162" i="19"/>
  <c r="Q152" i="19" s="1"/>
  <c r="K166" i="19"/>
  <c r="AG180" i="19"/>
  <c r="AG163" i="19" s="1"/>
  <c r="U219" i="19"/>
  <c r="V223" i="19"/>
  <c r="AN224" i="19" s="1"/>
  <c r="AN225" i="19" s="1"/>
  <c r="V242" i="19"/>
  <c r="O290" i="19"/>
  <c r="O285" i="19" s="1"/>
  <c r="U153" i="19"/>
  <c r="AA202" i="19"/>
  <c r="AA198" i="19" s="1"/>
  <c r="N222" i="19"/>
  <c r="AA243" i="19"/>
  <c r="L252" i="19"/>
  <c r="M291" i="19"/>
  <c r="M290" i="19" s="1"/>
  <c r="M285" i="19" s="1"/>
  <c r="G181" i="19"/>
  <c r="M198" i="19"/>
  <c r="L223" i="19"/>
  <c r="M252" i="19"/>
  <c r="AB69" i="19"/>
  <c r="AH152" i="19"/>
  <c r="AH14" i="19" s="1"/>
  <c r="U165" i="19"/>
  <c r="M223" i="19"/>
  <c r="AA242" i="19"/>
  <c r="O252" i="19"/>
  <c r="K254" i="19"/>
  <c r="X285" i="19"/>
  <c r="U255" i="19"/>
  <c r="M120" i="19"/>
  <c r="AC198" i="19"/>
  <c r="AC14" i="19" s="1"/>
  <c r="K199" i="19"/>
  <c r="M218" i="19"/>
  <c r="K225" i="19"/>
  <c r="U254" i="19"/>
  <c r="N292" i="19"/>
  <c r="N290" i="19" s="1"/>
  <c r="N285" i="19" s="1"/>
  <c r="V74" i="19"/>
  <c r="U74" i="19" s="1"/>
  <c r="L238" i="19"/>
  <c r="P152" i="19"/>
  <c r="W204" i="19"/>
  <c r="L290" i="19"/>
  <c r="L285" i="19" s="1"/>
  <c r="O136" i="19"/>
  <c r="Q218" i="19"/>
  <c r="O238" i="19"/>
  <c r="N163" i="19" l="1"/>
  <c r="AN17" i="19"/>
  <c r="N218" i="19"/>
  <c r="K223" i="19"/>
  <c r="Q290" i="19"/>
  <c r="Q285" i="19" s="1"/>
  <c r="U56" i="19"/>
  <c r="AM57" i="19" s="1"/>
  <c r="K105" i="19"/>
  <c r="U46" i="19"/>
  <c r="AM47" i="19" s="1"/>
  <c r="AM48" i="19" s="1"/>
  <c r="K31" i="19"/>
  <c r="N252" i="19"/>
  <c r="N223" i="19"/>
  <c r="U136" i="19"/>
  <c r="AM137" i="19" s="1"/>
  <c r="AM138" i="19" s="1"/>
  <c r="R9" i="19"/>
  <c r="K152" i="19"/>
  <c r="M14" i="19"/>
  <c r="M13" i="19" s="1"/>
  <c r="M9" i="19" s="1"/>
  <c r="U15" i="19"/>
  <c r="K136" i="19"/>
  <c r="AA15" i="19"/>
  <c r="AA14" i="19" s="1"/>
  <c r="K15" i="19"/>
  <c r="U223" i="19"/>
  <c r="AM224" i="19" s="1"/>
  <c r="AM225" i="19" s="1"/>
  <c r="S14" i="19"/>
  <c r="S13" i="19" s="1"/>
  <c r="S9" i="19" s="1"/>
  <c r="K181" i="19"/>
  <c r="U105" i="19"/>
  <c r="AM106" i="19" s="1"/>
  <c r="AM107" i="19" s="1"/>
  <c r="N31" i="19"/>
  <c r="X14" i="19"/>
  <c r="X13" i="19" s="1"/>
  <c r="U181" i="19"/>
  <c r="AA238" i="19"/>
  <c r="AO71" i="19"/>
  <c r="AO72" i="19"/>
  <c r="U152" i="19"/>
  <c r="AM153" i="19" s="1"/>
  <c r="AM154" i="19" s="1"/>
  <c r="U31" i="19"/>
  <c r="AM32" i="19" s="1"/>
  <c r="AM33" i="19" s="1"/>
  <c r="AD14" i="19"/>
  <c r="K120" i="19"/>
  <c r="J9" i="19"/>
  <c r="AB14" i="19"/>
  <c r="K198" i="19"/>
  <c r="U218" i="19"/>
  <c r="AM219" i="19" s="1"/>
  <c r="AM220" i="19" s="1"/>
  <c r="U252" i="19"/>
  <c r="AM253" i="19" s="1"/>
  <c r="AM254" i="19" s="1"/>
  <c r="AM182" i="19"/>
  <c r="AM183" i="19" s="1"/>
  <c r="K163" i="19"/>
  <c r="N105" i="19"/>
  <c r="U163" i="19"/>
  <c r="AM164" i="19" s="1"/>
  <c r="AM165" i="19" s="1"/>
  <c r="AN154" i="19"/>
  <c r="L14" i="19"/>
  <c r="L13" i="19" s="1"/>
  <c r="L9" i="19" s="1"/>
  <c r="X8" i="19"/>
  <c r="AO85" i="19"/>
  <c r="AO86" i="19" s="1"/>
  <c r="K252" i="19"/>
  <c r="G84" i="19"/>
  <c r="AG14" i="19"/>
  <c r="G14" i="19"/>
  <c r="G13" i="19" s="1"/>
  <c r="Q14" i="19"/>
  <c r="Q13" i="19" s="1"/>
  <c r="Q9" i="19" s="1"/>
  <c r="U242" i="19"/>
  <c r="U238" i="19" s="1"/>
  <c r="AM239" i="19" s="1"/>
  <c r="AM240" i="19" s="1"/>
  <c r="V238" i="19"/>
  <c r="AN239" i="19" s="1"/>
  <c r="AN240" i="19" s="1"/>
  <c r="U89" i="19"/>
  <c r="U84" i="19" s="1"/>
  <c r="AM85" i="19" s="1"/>
  <c r="AM86" i="19" s="1"/>
  <c r="V84" i="19"/>
  <c r="AN85" i="19" s="1"/>
  <c r="AN86" i="19" s="1"/>
  <c r="K69" i="19"/>
  <c r="N94" i="19"/>
  <c r="N84" i="19" s="1"/>
  <c r="P84" i="19"/>
  <c r="P14" i="19" s="1"/>
  <c r="P13" i="19" s="1"/>
  <c r="P9" i="19" s="1"/>
  <c r="K103" i="19"/>
  <c r="U204" i="19"/>
  <c r="U198" i="19" s="1"/>
  <c r="AM199" i="19" s="1"/>
  <c r="AM200" i="19" s="1"/>
  <c r="W198" i="19"/>
  <c r="AO199" i="19" s="1"/>
  <c r="AO200" i="19" s="1"/>
  <c r="K291" i="19"/>
  <c r="K290" i="19" s="1"/>
  <c r="K285" i="19" s="1"/>
  <c r="I14" i="19"/>
  <c r="I13" i="19" s="1"/>
  <c r="AM23" i="19"/>
  <c r="AM24" i="19" s="1"/>
  <c r="AM16" i="19"/>
  <c r="AM17" i="19" s="1"/>
  <c r="U69" i="19"/>
  <c r="U120" i="19"/>
  <c r="AM121" i="19" s="1"/>
  <c r="AM122" i="19" s="1"/>
  <c r="V69" i="19"/>
  <c r="AN70" i="19" s="1"/>
  <c r="K88" i="19"/>
  <c r="AM58" i="19"/>
  <c r="H9" i="19"/>
  <c r="H8" i="19"/>
  <c r="O14" i="19"/>
  <c r="O13" i="19" s="1"/>
  <c r="O9" i="19" s="1"/>
  <c r="N14" i="19" l="1"/>
  <c r="N13" i="19" s="1"/>
  <c r="N9" i="19" s="1"/>
  <c r="K84" i="19"/>
  <c r="K14" i="19" s="1"/>
  <c r="K13" i="19" s="1"/>
  <c r="K9" i="19" s="1"/>
  <c r="U14" i="19"/>
  <c r="AM70" i="19"/>
  <c r="W14" i="19"/>
  <c r="V14" i="19"/>
  <c r="G9" i="19"/>
  <c r="G8" i="19"/>
  <c r="I9" i="19"/>
  <c r="I8" i="19"/>
  <c r="AN71" i="19"/>
  <c r="AN72" i="19"/>
  <c r="AM72" i="19" l="1"/>
  <c r="AM71" i="19"/>
  <c r="P291" i="18" l="1"/>
  <c r="S291" i="18" s="1"/>
  <c r="O291" i="18"/>
  <c r="R291" i="18" s="1"/>
  <c r="X290" i="18"/>
  <c r="X289" i="18" s="1"/>
  <c r="S290" i="18"/>
  <c r="M290" i="18" s="1"/>
  <c r="M289" i="18" s="1"/>
  <c r="R290" i="18"/>
  <c r="Q290" i="18" s="1"/>
  <c r="G290" i="18"/>
  <c r="AK289" i="18"/>
  <c r="Z289" i="18"/>
  <c r="Y289" i="18"/>
  <c r="T289" i="18"/>
  <c r="J289" i="18"/>
  <c r="I289" i="18"/>
  <c r="H289" i="18"/>
  <c r="X288" i="18"/>
  <c r="G288" i="18"/>
  <c r="X287" i="18"/>
  <c r="G287" i="18"/>
  <c r="X286" i="18"/>
  <c r="G286" i="18"/>
  <c r="X285" i="18"/>
  <c r="G285" i="18"/>
  <c r="AK284" i="18"/>
  <c r="Z284" i="18"/>
  <c r="Y284" i="18"/>
  <c r="J284" i="18"/>
  <c r="I284" i="18"/>
  <c r="H284" i="18"/>
  <c r="X283" i="18"/>
  <c r="W283" i="18"/>
  <c r="V283" i="18"/>
  <c r="K283" i="18"/>
  <c r="G283" i="18"/>
  <c r="X282" i="18"/>
  <c r="W282" i="18"/>
  <c r="V282" i="18"/>
  <c r="U282" i="18" s="1"/>
  <c r="K282" i="18"/>
  <c r="G282" i="18"/>
  <c r="X281" i="18"/>
  <c r="W281" i="18"/>
  <c r="V281" i="18"/>
  <c r="K281" i="18"/>
  <c r="G281" i="18"/>
  <c r="X280" i="18"/>
  <c r="W280" i="18"/>
  <c r="V280" i="18"/>
  <c r="K280" i="18"/>
  <c r="G280" i="18"/>
  <c r="X279" i="18"/>
  <c r="W279" i="18"/>
  <c r="V279" i="18"/>
  <c r="U279" i="18" s="1"/>
  <c r="K279" i="18"/>
  <c r="G279" i="18"/>
  <c r="X278" i="18"/>
  <c r="W278" i="18"/>
  <c r="V278" i="18"/>
  <c r="K278" i="18"/>
  <c r="G278" i="18"/>
  <c r="AG277" i="18"/>
  <c r="X277" i="18"/>
  <c r="W277" i="18"/>
  <c r="V277" i="18"/>
  <c r="U277" i="18" s="1"/>
  <c r="Q277" i="18"/>
  <c r="P277" i="18"/>
  <c r="O277" i="18"/>
  <c r="G277" i="18"/>
  <c r="AG276" i="18"/>
  <c r="X276" i="18"/>
  <c r="W276" i="18"/>
  <c r="V276" i="18"/>
  <c r="Q276" i="18"/>
  <c r="O276" i="18"/>
  <c r="N276" i="18" s="1"/>
  <c r="M276" i="18"/>
  <c r="K276" i="18" s="1"/>
  <c r="G276" i="18"/>
  <c r="AG275" i="18"/>
  <c r="X275" i="18"/>
  <c r="W275" i="18"/>
  <c r="V275" i="18"/>
  <c r="Q275" i="18"/>
  <c r="G275" i="18"/>
  <c r="AG274" i="18"/>
  <c r="X274" i="18"/>
  <c r="W274" i="18"/>
  <c r="V274" i="18"/>
  <c r="U274" i="18" s="1"/>
  <c r="Q274" i="18"/>
  <c r="M274" i="18"/>
  <c r="L274" i="18"/>
  <c r="G274" i="18"/>
  <c r="AG273" i="18"/>
  <c r="X273" i="18"/>
  <c r="W273" i="18"/>
  <c r="V273" i="18"/>
  <c r="Q273" i="18"/>
  <c r="O273" i="18"/>
  <c r="N273" i="18" s="1"/>
  <c r="M273" i="18"/>
  <c r="K273" i="18" s="1"/>
  <c r="G273" i="18"/>
  <c r="AG272" i="18"/>
  <c r="X272" i="18"/>
  <c r="W272" i="18"/>
  <c r="V272" i="18"/>
  <c r="Q272" i="18"/>
  <c r="G272" i="18"/>
  <c r="AG271" i="18"/>
  <c r="X271" i="18"/>
  <c r="W271" i="18"/>
  <c r="V271" i="18"/>
  <c r="Q271" i="18"/>
  <c r="G271" i="18"/>
  <c r="K271" i="18" s="1"/>
  <c r="AG270" i="18"/>
  <c r="X270" i="18"/>
  <c r="W270" i="18"/>
  <c r="V270" i="18"/>
  <c r="Q270" i="18"/>
  <c r="P270" i="18"/>
  <c r="O270" i="18"/>
  <c r="N270" i="18" s="1"/>
  <c r="G270" i="18"/>
  <c r="AG269" i="18"/>
  <c r="X269" i="18"/>
  <c r="W269" i="18"/>
  <c r="V269" i="18"/>
  <c r="U269" i="18" s="1"/>
  <c r="Q269" i="18"/>
  <c r="M269" i="18"/>
  <c r="L269" i="18"/>
  <c r="G269" i="18"/>
  <c r="AD268" i="18"/>
  <c r="X268" i="18"/>
  <c r="W268" i="18"/>
  <c r="V268" i="18"/>
  <c r="U268" i="18" s="1"/>
  <c r="Q268" i="18"/>
  <c r="P268" i="18"/>
  <c r="O268" i="18"/>
  <c r="N268" i="18" s="1"/>
  <c r="G268" i="18"/>
  <c r="AD267" i="18"/>
  <c r="X267" i="18"/>
  <c r="W267" i="18"/>
  <c r="V267" i="18"/>
  <c r="U267" i="18" s="1"/>
  <c r="Q267" i="18"/>
  <c r="P267" i="18"/>
  <c r="O267" i="18"/>
  <c r="G267" i="18"/>
  <c r="AD266" i="18"/>
  <c r="X266" i="18"/>
  <c r="W266" i="18"/>
  <c r="V266" i="18"/>
  <c r="Q266" i="18"/>
  <c r="P266" i="18"/>
  <c r="O266" i="18"/>
  <c r="G266" i="18"/>
  <c r="AD265" i="18"/>
  <c r="X265" i="18"/>
  <c r="W265" i="18"/>
  <c r="V265" i="18"/>
  <c r="Q265" i="18"/>
  <c r="P265" i="18"/>
  <c r="O265" i="18"/>
  <c r="G265" i="18"/>
  <c r="AA264" i="18"/>
  <c r="X264" i="18"/>
  <c r="W264" i="18"/>
  <c r="V264" i="18"/>
  <c r="U264" i="18" s="1"/>
  <c r="Q264" i="18"/>
  <c r="P264" i="18"/>
  <c r="O264" i="18"/>
  <c r="G264" i="18"/>
  <c r="AA263" i="18"/>
  <c r="X263" i="18"/>
  <c r="W263" i="18"/>
  <c r="V263" i="18"/>
  <c r="U263" i="18" s="1"/>
  <c r="Q263" i="18"/>
  <c r="M263" i="18"/>
  <c r="L263" i="18"/>
  <c r="G263" i="18"/>
  <c r="AA262" i="18"/>
  <c r="X262" i="18"/>
  <c r="W262" i="18"/>
  <c r="V262" i="18"/>
  <c r="U262" i="18" s="1"/>
  <c r="Q262" i="18"/>
  <c r="M262" i="18"/>
  <c r="L262" i="18"/>
  <c r="G262" i="18"/>
  <c r="AA261" i="18"/>
  <c r="X261" i="18"/>
  <c r="W261" i="18"/>
  <c r="V261" i="18"/>
  <c r="U261" i="18" s="1"/>
  <c r="Q261" i="18"/>
  <c r="P261" i="18"/>
  <c r="O261" i="18"/>
  <c r="N261" i="18" s="1"/>
  <c r="G261" i="18"/>
  <c r="AD260" i="18"/>
  <c r="X260" i="18"/>
  <c r="W260" i="18"/>
  <c r="V260" i="18"/>
  <c r="Q260" i="18"/>
  <c r="P260" i="18"/>
  <c r="O260" i="18"/>
  <c r="N260" i="18"/>
  <c r="G260" i="18"/>
  <c r="AA259" i="18"/>
  <c r="X259" i="18"/>
  <c r="W259" i="18"/>
  <c r="V259" i="18"/>
  <c r="Q259" i="18"/>
  <c r="P259" i="18"/>
  <c r="O259" i="18"/>
  <c r="G259" i="18"/>
  <c r="AA258" i="18"/>
  <c r="X258" i="18"/>
  <c r="W258" i="18"/>
  <c r="V258" i="18"/>
  <c r="Q258" i="18"/>
  <c r="P258" i="18"/>
  <c r="O258" i="18"/>
  <c r="N258" i="18" s="1"/>
  <c r="G258" i="18"/>
  <c r="X257" i="18"/>
  <c r="W257" i="18"/>
  <c r="V257" i="18"/>
  <c r="Q257" i="18"/>
  <c r="G257" i="18"/>
  <c r="X256" i="18"/>
  <c r="W256" i="18"/>
  <c r="V256" i="18"/>
  <c r="U256" i="18" s="1"/>
  <c r="Q256" i="18"/>
  <c r="G256" i="18"/>
  <c r="K256" i="18" s="1"/>
  <c r="X255" i="18"/>
  <c r="W255" i="18"/>
  <c r="V255" i="18"/>
  <c r="Q255" i="18"/>
  <c r="G255" i="18"/>
  <c r="X254" i="18"/>
  <c r="W254" i="18"/>
  <c r="V254" i="18"/>
  <c r="Q254" i="18"/>
  <c r="G254" i="18"/>
  <c r="X253" i="18"/>
  <c r="W253" i="18"/>
  <c r="V253" i="18"/>
  <c r="U253" i="18" s="1"/>
  <c r="Q253" i="18"/>
  <c r="G253" i="18"/>
  <c r="A253" i="18"/>
  <c r="A254" i="18" s="1"/>
  <c r="A255" i="18" s="1"/>
  <c r="A256" i="18" s="1"/>
  <c r="A257" i="18" s="1"/>
  <c r="A258" i="18" s="1"/>
  <c r="A259" i="18" s="1"/>
  <c r="A260" i="18" s="1"/>
  <c r="A261" i="18" s="1"/>
  <c r="A262" i="18" s="1"/>
  <c r="A263" i="18" s="1"/>
  <c r="A264" i="18" s="1"/>
  <c r="A265" i="18" s="1"/>
  <c r="A266" i="18" s="1"/>
  <c r="A267" i="18" s="1"/>
  <c r="A268" i="18" s="1"/>
  <c r="A269" i="18" s="1"/>
  <c r="A270" i="18" s="1"/>
  <c r="A271" i="18" s="1"/>
  <c r="A272" i="18" s="1"/>
  <c r="A273" i="18" s="1"/>
  <c r="A274" i="18" s="1"/>
  <c r="A275" i="18" s="1"/>
  <c r="A276" i="18" s="1"/>
  <c r="A277" i="18" s="1"/>
  <c r="A278" i="18" s="1"/>
  <c r="A279" i="18" s="1"/>
  <c r="A280" i="18" s="1"/>
  <c r="A281" i="18" s="1"/>
  <c r="A282" i="18" s="1"/>
  <c r="A283" i="18" s="1"/>
  <c r="X252" i="18"/>
  <c r="W252" i="18"/>
  <c r="V252" i="18"/>
  <c r="Q252" i="18"/>
  <c r="G252" i="18"/>
  <c r="AK251" i="18"/>
  <c r="AI251" i="18"/>
  <c r="AH251" i="18"/>
  <c r="AF251" i="18"/>
  <c r="AE251" i="18"/>
  <c r="AC251" i="18"/>
  <c r="AB251" i="18"/>
  <c r="Z251" i="18"/>
  <c r="Y251" i="18"/>
  <c r="S251" i="18"/>
  <c r="R251" i="18"/>
  <c r="J251" i="18"/>
  <c r="I251" i="18"/>
  <c r="H251" i="18"/>
  <c r="X250" i="18"/>
  <c r="W250" i="18"/>
  <c r="V250" i="18"/>
  <c r="K250" i="18"/>
  <c r="G250" i="18"/>
  <c r="AG249" i="18"/>
  <c r="X249" i="18"/>
  <c r="W249" i="18"/>
  <c r="V249" i="18"/>
  <c r="Q249" i="18"/>
  <c r="M249" i="18"/>
  <c r="L249" i="18"/>
  <c r="G249" i="18"/>
  <c r="AG248" i="18"/>
  <c r="X248" i="18"/>
  <c r="W248" i="18"/>
  <c r="V248" i="18"/>
  <c r="Q248" i="18"/>
  <c r="G248" i="18"/>
  <c r="AG247" i="18"/>
  <c r="X247" i="18"/>
  <c r="W247" i="18"/>
  <c r="V247" i="18"/>
  <c r="Q247" i="18"/>
  <c r="P247" i="18"/>
  <c r="O247" i="18"/>
  <c r="N247" i="18" s="1"/>
  <c r="G247" i="18"/>
  <c r="AG246" i="18"/>
  <c r="X246" i="18"/>
  <c r="W246" i="18"/>
  <c r="V246" i="18"/>
  <c r="Q246" i="18"/>
  <c r="G246" i="18"/>
  <c r="K246" i="18" s="1"/>
  <c r="AG245" i="18"/>
  <c r="X245" i="18"/>
  <c r="W245" i="18"/>
  <c r="V245" i="18"/>
  <c r="U245" i="18" s="1"/>
  <c r="Q245" i="18"/>
  <c r="G245" i="18"/>
  <c r="AD244" i="18"/>
  <c r="X244" i="18"/>
  <c r="W244" i="18"/>
  <c r="V244" i="18"/>
  <c r="U244" i="18" s="1"/>
  <c r="P244" i="18"/>
  <c r="O244" i="18"/>
  <c r="G244" i="18"/>
  <c r="AD243" i="18"/>
  <c r="X243" i="18"/>
  <c r="W243" i="18"/>
  <c r="V243" i="18"/>
  <c r="P243" i="18"/>
  <c r="N243" i="18" s="1"/>
  <c r="L243" i="18"/>
  <c r="K243" i="18" s="1"/>
  <c r="G243" i="18"/>
  <c r="AB242" i="18"/>
  <c r="V242" i="18" s="1"/>
  <c r="X242" i="18"/>
  <c r="W242" i="18"/>
  <c r="L242" i="18"/>
  <c r="G242" i="18"/>
  <c r="AB241" i="18"/>
  <c r="V241" i="18" s="1"/>
  <c r="X241" i="18"/>
  <c r="W241" i="18"/>
  <c r="L241" i="18"/>
  <c r="K241" i="18" s="1"/>
  <c r="G241" i="18"/>
  <c r="AA240" i="18"/>
  <c r="X240" i="18"/>
  <c r="W240" i="18"/>
  <c r="V240" i="18"/>
  <c r="U240" i="18" s="1"/>
  <c r="P240" i="18"/>
  <c r="O240" i="18"/>
  <c r="G240" i="18"/>
  <c r="AA239" i="18"/>
  <c r="X239" i="18"/>
  <c r="W239" i="18"/>
  <c r="V239" i="18"/>
  <c r="P239" i="18"/>
  <c r="O239" i="18"/>
  <c r="G239" i="18"/>
  <c r="A239" i="18"/>
  <c r="A240" i="18" s="1"/>
  <c r="A241" i="18" s="1"/>
  <c r="A242" i="18" s="1"/>
  <c r="A243" i="18" s="1"/>
  <c r="A244" i="18" s="1"/>
  <c r="A245" i="18" s="1"/>
  <c r="A246" i="18" s="1"/>
  <c r="A247" i="18" s="1"/>
  <c r="A248" i="18" s="1"/>
  <c r="A249" i="18" s="1"/>
  <c r="A250" i="18" s="1"/>
  <c r="X238" i="18"/>
  <c r="W238" i="18"/>
  <c r="V238" i="18"/>
  <c r="U238" i="18" s="1"/>
  <c r="G238" i="18"/>
  <c r="K238" i="18" s="1"/>
  <c r="AK237" i="18"/>
  <c r="AI237" i="18"/>
  <c r="AH237" i="18"/>
  <c r="AF237" i="18"/>
  <c r="AE237" i="18"/>
  <c r="AC237" i="18"/>
  <c r="Z237" i="18"/>
  <c r="Y237" i="18"/>
  <c r="S237" i="18"/>
  <c r="R237" i="18"/>
  <c r="J237" i="18"/>
  <c r="I237" i="18"/>
  <c r="H237" i="18"/>
  <c r="AG236" i="18"/>
  <c r="Q236" i="18"/>
  <c r="N236" i="18"/>
  <c r="AG235" i="18"/>
  <c r="X235" i="18"/>
  <c r="W235" i="18"/>
  <c r="V235" i="18"/>
  <c r="Q235" i="18"/>
  <c r="P235" i="18"/>
  <c r="O235" i="18"/>
  <c r="N235" i="18" s="1"/>
  <c r="G235" i="18"/>
  <c r="AG234" i="18"/>
  <c r="X234" i="18"/>
  <c r="W234" i="18"/>
  <c r="U234" i="18" s="1"/>
  <c r="V234" i="18"/>
  <c r="Q234" i="18"/>
  <c r="O234" i="18"/>
  <c r="N234" i="18" s="1"/>
  <c r="M234" i="18"/>
  <c r="K234" i="18" s="1"/>
  <c r="G234" i="18"/>
  <c r="AG233" i="18"/>
  <c r="X233" i="18"/>
  <c r="W233" i="18"/>
  <c r="V233" i="18"/>
  <c r="U233" i="18" s="1"/>
  <c r="Q233" i="18"/>
  <c r="O233" i="18"/>
  <c r="M233" i="18"/>
  <c r="K233" i="18" s="1"/>
  <c r="G233" i="18"/>
  <c r="AG232" i="18"/>
  <c r="X232" i="18"/>
  <c r="W232" i="18"/>
  <c r="V232" i="18"/>
  <c r="Q232" i="18"/>
  <c r="O232" i="18"/>
  <c r="N232" i="18" s="1"/>
  <c r="M232" i="18"/>
  <c r="K232" i="18" s="1"/>
  <c r="G232" i="18"/>
  <c r="AG231" i="18"/>
  <c r="X231" i="18"/>
  <c r="W231" i="18"/>
  <c r="V231" i="18"/>
  <c r="Q231" i="18"/>
  <c r="M231" i="18"/>
  <c r="L231" i="18"/>
  <c r="G231" i="18"/>
  <c r="AD230" i="18"/>
  <c r="X230" i="18"/>
  <c r="W230" i="18"/>
  <c r="V230" i="18"/>
  <c r="U230" i="18"/>
  <c r="Q230" i="18"/>
  <c r="P230" i="18"/>
  <c r="N230" i="18" s="1"/>
  <c r="L230" i="18"/>
  <c r="K230" i="18" s="1"/>
  <c r="G230" i="18"/>
  <c r="AA229" i="18"/>
  <c r="X229" i="18"/>
  <c r="W229" i="18"/>
  <c r="V229" i="18"/>
  <c r="Q229" i="18"/>
  <c r="P229" i="18"/>
  <c r="O229" i="18"/>
  <c r="G229" i="18"/>
  <c r="AD228" i="18"/>
  <c r="AD222" i="18" s="1"/>
  <c r="X228" i="18"/>
  <c r="W228" i="18"/>
  <c r="V228" i="18"/>
  <c r="U228" i="18" s="1"/>
  <c r="Q228" i="18"/>
  <c r="P228" i="18"/>
  <c r="N228" i="18" s="1"/>
  <c r="L228" i="18"/>
  <c r="K228" i="18"/>
  <c r="G228" i="18"/>
  <c r="AA227" i="18"/>
  <c r="X227" i="18"/>
  <c r="W227" i="18"/>
  <c r="V227" i="18"/>
  <c r="U227" i="18" s="1"/>
  <c r="Q227" i="18"/>
  <c r="M227" i="18"/>
  <c r="L227" i="18"/>
  <c r="G227" i="18"/>
  <c r="AA226" i="18"/>
  <c r="X226" i="18"/>
  <c r="W226" i="18"/>
  <c r="V226" i="18"/>
  <c r="U226" i="18" s="1"/>
  <c r="Q226" i="18"/>
  <c r="P226" i="18"/>
  <c r="N226" i="18"/>
  <c r="L226" i="18"/>
  <c r="K226" i="18" s="1"/>
  <c r="G226" i="18"/>
  <c r="AD225" i="18"/>
  <c r="X225" i="18"/>
  <c r="W225" i="18"/>
  <c r="V225" i="18"/>
  <c r="Q225" i="18"/>
  <c r="P225" i="18"/>
  <c r="N225" i="18"/>
  <c r="L225" i="18"/>
  <c r="K225" i="18" s="1"/>
  <c r="G225" i="18"/>
  <c r="X224" i="18"/>
  <c r="W224" i="18"/>
  <c r="V224" i="18"/>
  <c r="Q224" i="18"/>
  <c r="G224" i="18"/>
  <c r="A224" i="18"/>
  <c r="A225" i="18" s="1"/>
  <c r="A226" i="18" s="1"/>
  <c r="A227" i="18" s="1"/>
  <c r="A228" i="18" s="1"/>
  <c r="A229" i="18" s="1"/>
  <c r="A231" i="18" s="1"/>
  <c r="A232" i="18" s="1"/>
  <c r="A230" i="18" s="1"/>
  <c r="A233" i="18" s="1"/>
  <c r="A234" i="18" s="1"/>
  <c r="A235" i="18" s="1"/>
  <c r="A236" i="18" s="1"/>
  <c r="X223" i="18"/>
  <c r="W223" i="18"/>
  <c r="V223" i="18"/>
  <c r="Q223" i="18"/>
  <c r="G223" i="18"/>
  <c r="AK222" i="18"/>
  <c r="AI222" i="18"/>
  <c r="AH222" i="18"/>
  <c r="AF222" i="18"/>
  <c r="AE222" i="18"/>
  <c r="AC222" i="18"/>
  <c r="AB222" i="18"/>
  <c r="Z222" i="18"/>
  <c r="Y222" i="18"/>
  <c r="T222" i="18"/>
  <c r="S222" i="18"/>
  <c r="R222" i="18"/>
  <c r="J222" i="18"/>
  <c r="I222" i="18"/>
  <c r="H222" i="18"/>
  <c r="AG221" i="18"/>
  <c r="AG217" i="18" s="1"/>
  <c r="X221" i="18"/>
  <c r="W221" i="18"/>
  <c r="V221" i="18"/>
  <c r="U221" i="18" s="1"/>
  <c r="Q221" i="18"/>
  <c r="O221" i="18"/>
  <c r="N221" i="18" s="1"/>
  <c r="M221" i="18"/>
  <c r="M217" i="18" s="1"/>
  <c r="G221" i="18"/>
  <c r="AD220" i="18"/>
  <c r="AD217" i="18" s="1"/>
  <c r="X220" i="18"/>
  <c r="W220" i="18"/>
  <c r="V220" i="18"/>
  <c r="U220" i="18" s="1"/>
  <c r="Q220" i="18"/>
  <c r="P220" i="18"/>
  <c r="N220" i="18" s="1"/>
  <c r="L220" i="18"/>
  <c r="L217" i="18" s="1"/>
  <c r="G220" i="18"/>
  <c r="AA219" i="18"/>
  <c r="AA217" i="18" s="1"/>
  <c r="X219" i="18"/>
  <c r="W219" i="18"/>
  <c r="V219" i="18"/>
  <c r="U219" i="18" s="1"/>
  <c r="Q219" i="18"/>
  <c r="P219" i="18"/>
  <c r="O219" i="18"/>
  <c r="N219" i="18" s="1"/>
  <c r="G219" i="18"/>
  <c r="A219" i="18"/>
  <c r="A220" i="18" s="1"/>
  <c r="A221" i="18" s="1"/>
  <c r="X218" i="18"/>
  <c r="W218" i="18"/>
  <c r="V218" i="18"/>
  <c r="Q218" i="18"/>
  <c r="G218" i="18"/>
  <c r="AK217" i="18"/>
  <c r="AI217" i="18"/>
  <c r="AH217" i="18"/>
  <c r="AF217" i="18"/>
  <c r="AE217" i="18"/>
  <c r="AC217" i="18"/>
  <c r="AB217" i="18"/>
  <c r="Z217" i="18"/>
  <c r="Y217" i="18"/>
  <c r="T217" i="18"/>
  <c r="S217" i="18"/>
  <c r="R217" i="18"/>
  <c r="J217" i="18"/>
  <c r="I217" i="18"/>
  <c r="H217" i="18"/>
  <c r="AG216" i="18"/>
  <c r="X216" i="18"/>
  <c r="W216" i="18"/>
  <c r="V216" i="18"/>
  <c r="Q216" i="18"/>
  <c r="G216" i="18"/>
  <c r="AG215" i="18"/>
  <c r="X215" i="18"/>
  <c r="W215" i="18"/>
  <c r="V215" i="18"/>
  <c r="Q215" i="18"/>
  <c r="G215" i="18"/>
  <c r="AG214" i="18"/>
  <c r="X214" i="18"/>
  <c r="W214" i="18"/>
  <c r="V214" i="18"/>
  <c r="Q214" i="18"/>
  <c r="G214" i="18"/>
  <c r="AG213" i="18"/>
  <c r="X213" i="18"/>
  <c r="W213" i="18"/>
  <c r="V213" i="18"/>
  <c r="Q213" i="18"/>
  <c r="G213" i="18"/>
  <c r="AG212" i="18"/>
  <c r="X212" i="18"/>
  <c r="W212" i="18"/>
  <c r="V212" i="18"/>
  <c r="Q212" i="18"/>
  <c r="G212" i="18"/>
  <c r="K212" i="18" s="1"/>
  <c r="AG211" i="18"/>
  <c r="X211" i="18"/>
  <c r="W211" i="18"/>
  <c r="V211" i="18"/>
  <c r="Q211" i="18"/>
  <c r="O211" i="18"/>
  <c r="N211" i="18" s="1"/>
  <c r="M211" i="18"/>
  <c r="K211" i="18" s="1"/>
  <c r="G211" i="18"/>
  <c r="AD210" i="18"/>
  <c r="X210" i="18"/>
  <c r="W210" i="18"/>
  <c r="V210" i="18"/>
  <c r="U210" i="18" s="1"/>
  <c r="Q210" i="18"/>
  <c r="G210" i="18"/>
  <c r="K210" i="18" s="1"/>
  <c r="AL209" i="18"/>
  <c r="AK209" i="18"/>
  <c r="AK197" i="18" s="1"/>
  <c r="AG209" i="18"/>
  <c r="AD209" i="18"/>
  <c r="X209" i="18"/>
  <c r="W209" i="18"/>
  <c r="V209" i="18"/>
  <c r="Q209" i="18"/>
  <c r="M209" i="18"/>
  <c r="L209" i="18"/>
  <c r="G209" i="18"/>
  <c r="AD208" i="18"/>
  <c r="X208" i="18"/>
  <c r="W208" i="18"/>
  <c r="V208" i="18"/>
  <c r="U208" i="18" s="1"/>
  <c r="Q208" i="18"/>
  <c r="G208" i="18"/>
  <c r="AD207" i="18"/>
  <c r="X207" i="18"/>
  <c r="W207" i="18"/>
  <c r="V207" i="18"/>
  <c r="Q207" i="18"/>
  <c r="G207" i="18"/>
  <c r="AD206" i="18"/>
  <c r="AC206" i="18"/>
  <c r="W206" i="18" s="1"/>
  <c r="AB206" i="18"/>
  <c r="V206" i="18" s="1"/>
  <c r="AA206" i="18"/>
  <c r="X206" i="18"/>
  <c r="Q206" i="18"/>
  <c r="P206" i="18"/>
  <c r="N206" i="18"/>
  <c r="L206" i="18"/>
  <c r="K206" i="18" s="1"/>
  <c r="G206" i="18"/>
  <c r="AA205" i="18"/>
  <c r="X205" i="18"/>
  <c r="W205" i="18"/>
  <c r="V205" i="18"/>
  <c r="Q205" i="18"/>
  <c r="G205" i="18"/>
  <c r="K205" i="18" s="1"/>
  <c r="AA204" i="18"/>
  <c r="X204" i="18"/>
  <c r="W204" i="18"/>
  <c r="V204" i="18"/>
  <c r="U204" i="18" s="1"/>
  <c r="Q204" i="18"/>
  <c r="K204" i="18" s="1"/>
  <c r="G204" i="18"/>
  <c r="AD203" i="18"/>
  <c r="AC203" i="18"/>
  <c r="AA203" i="18" s="1"/>
  <c r="X203" i="18"/>
  <c r="W203" i="18"/>
  <c r="V203" i="18"/>
  <c r="U203" i="18" s="1"/>
  <c r="Q203" i="18"/>
  <c r="P203" i="18"/>
  <c r="N203" i="18" s="1"/>
  <c r="L203" i="18"/>
  <c r="K203" i="18" s="1"/>
  <c r="G203" i="18"/>
  <c r="AA202" i="18"/>
  <c r="X202" i="18"/>
  <c r="W202" i="18"/>
  <c r="V202" i="18"/>
  <c r="U202" i="18" s="1"/>
  <c r="Q202" i="18"/>
  <c r="G202" i="18"/>
  <c r="AB201" i="18"/>
  <c r="AA201" i="18" s="1"/>
  <c r="X201" i="18"/>
  <c r="W201" i="18"/>
  <c r="Q201" i="18"/>
  <c r="M201" i="18"/>
  <c r="L201" i="18"/>
  <c r="G201" i="18"/>
  <c r="AC200" i="18"/>
  <c r="W200" i="18" s="1"/>
  <c r="X200" i="18"/>
  <c r="V200" i="18"/>
  <c r="Q200" i="18"/>
  <c r="M200" i="18"/>
  <c r="L200" i="18"/>
  <c r="G200" i="18"/>
  <c r="X199" i="18"/>
  <c r="W199" i="18"/>
  <c r="V199" i="18"/>
  <c r="Q199" i="18"/>
  <c r="G199" i="18"/>
  <c r="X198" i="18"/>
  <c r="W198" i="18"/>
  <c r="V198" i="18"/>
  <c r="Q198" i="18"/>
  <c r="G198" i="18"/>
  <c r="K198" i="18" s="1"/>
  <c r="AI197" i="18"/>
  <c r="AH197" i="18"/>
  <c r="AF197" i="18"/>
  <c r="AE197" i="18"/>
  <c r="Z197" i="18"/>
  <c r="Y197" i="18"/>
  <c r="T197" i="18"/>
  <c r="S197" i="18"/>
  <c r="R197" i="18"/>
  <c r="J197" i="18"/>
  <c r="I197" i="18"/>
  <c r="H197" i="18"/>
  <c r="AG196" i="18"/>
  <c r="AG195" i="18"/>
  <c r="AG194" i="18"/>
  <c r="X194" i="18"/>
  <c r="W194" i="18"/>
  <c r="V194" i="18"/>
  <c r="U194" i="18" s="1"/>
  <c r="G194" i="18"/>
  <c r="K194" i="18" s="1"/>
  <c r="AG193" i="18"/>
  <c r="X193" i="18"/>
  <c r="W193" i="18"/>
  <c r="V193" i="18"/>
  <c r="G193" i="18"/>
  <c r="K193" i="18" s="1"/>
  <c r="AG192" i="18"/>
  <c r="X192" i="18"/>
  <c r="W192" i="18"/>
  <c r="V192" i="18"/>
  <c r="G192" i="18"/>
  <c r="K192" i="18" s="1"/>
  <c r="AG191" i="18"/>
  <c r="X191" i="18"/>
  <c r="W191" i="18"/>
  <c r="V191" i="18"/>
  <c r="U191" i="18" s="1"/>
  <c r="G191" i="18"/>
  <c r="K191" i="18" s="1"/>
  <c r="AG190" i="18"/>
  <c r="X190" i="18"/>
  <c r="W190" i="18"/>
  <c r="V190" i="18"/>
  <c r="G190" i="18"/>
  <c r="K190" i="18" s="1"/>
  <c r="AD189" i="18"/>
  <c r="X189" i="18"/>
  <c r="W189" i="18"/>
  <c r="V189" i="18"/>
  <c r="M189" i="18"/>
  <c r="L189" i="18"/>
  <c r="G189" i="18"/>
  <c r="AD188" i="18"/>
  <c r="X188" i="18"/>
  <c r="W188" i="18"/>
  <c r="V188" i="18"/>
  <c r="P188" i="18"/>
  <c r="N188" i="18" s="1"/>
  <c r="L188" i="18"/>
  <c r="K188" i="18" s="1"/>
  <c r="G188" i="18"/>
  <c r="AD187" i="18"/>
  <c r="X187" i="18"/>
  <c r="W187" i="18"/>
  <c r="V187" i="18"/>
  <c r="P187" i="18"/>
  <c r="N187" i="18" s="1"/>
  <c r="L187" i="18"/>
  <c r="K187" i="18" s="1"/>
  <c r="G187" i="18"/>
  <c r="AA186" i="18"/>
  <c r="X186" i="18"/>
  <c r="W186" i="18"/>
  <c r="V186" i="18"/>
  <c r="M186" i="18"/>
  <c r="L186" i="18"/>
  <c r="G186" i="18"/>
  <c r="AA185" i="18"/>
  <c r="X185" i="18"/>
  <c r="W185" i="18"/>
  <c r="V185" i="18"/>
  <c r="M185" i="18"/>
  <c r="L185" i="18"/>
  <c r="K185" i="18"/>
  <c r="G185" i="18"/>
  <c r="X184" i="18"/>
  <c r="W184" i="18"/>
  <c r="V184" i="18"/>
  <c r="G184" i="18"/>
  <c r="K184" i="18" s="1"/>
  <c r="X183" i="18"/>
  <c r="W183" i="18"/>
  <c r="V183" i="18"/>
  <c r="G183" i="18"/>
  <c r="K183" i="18" s="1"/>
  <c r="X182" i="18"/>
  <c r="W182" i="18"/>
  <c r="V182" i="18"/>
  <c r="U182" i="18" s="1"/>
  <c r="G182" i="18"/>
  <c r="K182" i="18" s="1"/>
  <c r="A182" i="18"/>
  <c r="A183" i="18" s="1"/>
  <c r="A184" i="18" s="1"/>
  <c r="A185" i="18" s="1"/>
  <c r="A186" i="18" s="1"/>
  <c r="A187" i="18" s="1"/>
  <c r="A188" i="18" s="1"/>
  <c r="A189" i="18" s="1"/>
  <c r="A190" i="18" s="1"/>
  <c r="A191" i="18" s="1"/>
  <c r="A192" i="18" s="1"/>
  <c r="A193" i="18" s="1"/>
  <c r="A194" i="18" s="1"/>
  <c r="A195" i="18" s="1"/>
  <c r="A196" i="18" s="1"/>
  <c r="X181" i="18"/>
  <c r="W181" i="18"/>
  <c r="V181" i="18"/>
  <c r="G181" i="18"/>
  <c r="AK180" i="18"/>
  <c r="AI180" i="18"/>
  <c r="AH180" i="18"/>
  <c r="AF180" i="18"/>
  <c r="AE180" i="18"/>
  <c r="AC180" i="18"/>
  <c r="AB180" i="18"/>
  <c r="Z180" i="18"/>
  <c r="Y180" i="18"/>
  <c r="T180" i="18"/>
  <c r="S180" i="18"/>
  <c r="R180" i="18"/>
  <c r="Q180" i="18"/>
  <c r="O180" i="18"/>
  <c r="J180" i="18"/>
  <c r="I180" i="18"/>
  <c r="H180" i="18"/>
  <c r="AH179" i="18"/>
  <c r="AG179" i="18"/>
  <c r="R179" i="18"/>
  <c r="R162" i="18" s="1"/>
  <c r="O179" i="18"/>
  <c r="N179" i="18" s="1"/>
  <c r="AG178" i="18"/>
  <c r="Q178" i="18"/>
  <c r="N178" i="18"/>
  <c r="AG177" i="18"/>
  <c r="Q177" i="18"/>
  <c r="G177" i="18"/>
  <c r="AG176" i="18"/>
  <c r="X176" i="18"/>
  <c r="W176" i="18"/>
  <c r="V176" i="18"/>
  <c r="Q176" i="18"/>
  <c r="G176" i="18"/>
  <c r="AG175" i="18"/>
  <c r="X175" i="18"/>
  <c r="W175" i="18"/>
  <c r="V175" i="18"/>
  <c r="Q175" i="18"/>
  <c r="M175" i="18"/>
  <c r="L175" i="18"/>
  <c r="K175" i="18" s="1"/>
  <c r="G175" i="18"/>
  <c r="AG174" i="18"/>
  <c r="X174" i="18"/>
  <c r="W174" i="18"/>
  <c r="V174" i="18"/>
  <c r="Q174" i="18"/>
  <c r="P174" i="18"/>
  <c r="O174" i="18"/>
  <c r="N174" i="18" s="1"/>
  <c r="G174" i="18"/>
  <c r="AG173" i="18"/>
  <c r="X173" i="18"/>
  <c r="W173" i="18"/>
  <c r="V173" i="18"/>
  <c r="U173" i="18"/>
  <c r="Q173" i="18"/>
  <c r="G173" i="18"/>
  <c r="AD172" i="18"/>
  <c r="X172" i="18"/>
  <c r="W172" i="18"/>
  <c r="V172" i="18"/>
  <c r="U172" i="18" s="1"/>
  <c r="M172" i="18"/>
  <c r="L172" i="18"/>
  <c r="G172" i="18"/>
  <c r="AD171" i="18"/>
  <c r="X171" i="18"/>
  <c r="W171" i="18"/>
  <c r="V171" i="18"/>
  <c r="P171" i="18"/>
  <c r="O171" i="18"/>
  <c r="G171" i="18"/>
  <c r="AD170" i="18"/>
  <c r="X170" i="18"/>
  <c r="W170" i="18"/>
  <c r="V170" i="18"/>
  <c r="M170" i="18"/>
  <c r="L170" i="18"/>
  <c r="K170" i="18"/>
  <c r="G170" i="18"/>
  <c r="AD169" i="18"/>
  <c r="X169" i="18"/>
  <c r="W169" i="18"/>
  <c r="V169" i="18"/>
  <c r="M169" i="18"/>
  <c r="L169" i="18"/>
  <c r="G169" i="18"/>
  <c r="AA168" i="18"/>
  <c r="X168" i="18"/>
  <c r="W168" i="18"/>
  <c r="V168" i="18"/>
  <c r="M168" i="18"/>
  <c r="L168" i="18"/>
  <c r="G168" i="18"/>
  <c r="AA167" i="18"/>
  <c r="X167" i="18"/>
  <c r="W167" i="18"/>
  <c r="V167" i="18"/>
  <c r="U167" i="18" s="1"/>
  <c r="M167" i="18"/>
  <c r="L167" i="18"/>
  <c r="G167" i="18"/>
  <c r="AA166" i="18"/>
  <c r="X166" i="18"/>
  <c r="W166" i="18"/>
  <c r="V166" i="18"/>
  <c r="P166" i="18"/>
  <c r="O166" i="18"/>
  <c r="G166" i="18"/>
  <c r="AA165" i="18"/>
  <c r="X165" i="18"/>
  <c r="W165" i="18"/>
  <c r="V165" i="18"/>
  <c r="M165" i="18"/>
  <c r="L165" i="18"/>
  <c r="G165" i="18"/>
  <c r="X164" i="18"/>
  <c r="W164" i="18"/>
  <c r="V164" i="18"/>
  <c r="G164" i="18"/>
  <c r="K164" i="18" s="1"/>
  <c r="A164" i="18"/>
  <c r="A165" i="18" s="1"/>
  <c r="A166" i="18" s="1"/>
  <c r="A167" i="18" s="1"/>
  <c r="A168" i="18" s="1"/>
  <c r="A169" i="18" s="1"/>
  <c r="A170" i="18" s="1"/>
  <c r="A171" i="18" s="1"/>
  <c r="A172" i="18" s="1"/>
  <c r="A173" i="18" s="1"/>
  <c r="A174" i="18" s="1"/>
  <c r="A175" i="18" s="1"/>
  <c r="A176" i="18" s="1"/>
  <c r="A177" i="18" s="1"/>
  <c r="A178" i="18" s="1"/>
  <c r="A179" i="18" s="1"/>
  <c r="X163" i="18"/>
  <c r="W163" i="18"/>
  <c r="V163" i="18"/>
  <c r="G163" i="18"/>
  <c r="AK162" i="18"/>
  <c r="AI162" i="18"/>
  <c r="AH162" i="18"/>
  <c r="AF162" i="18"/>
  <c r="AE162" i="18"/>
  <c r="AC162" i="18"/>
  <c r="AB162" i="18"/>
  <c r="Z162" i="18"/>
  <c r="Y162" i="18"/>
  <c r="T162" i="18"/>
  <c r="S162" i="18"/>
  <c r="J162" i="18"/>
  <c r="I162" i="18"/>
  <c r="H162" i="18"/>
  <c r="AI161" i="18"/>
  <c r="AI151" i="18" s="1"/>
  <c r="AH161" i="18"/>
  <c r="S161" i="18"/>
  <c r="R161" i="18"/>
  <c r="P161" i="18"/>
  <c r="O161" i="18"/>
  <c r="N161" i="18" s="1"/>
  <c r="AG160" i="18"/>
  <c r="X160" i="18"/>
  <c r="W160" i="18"/>
  <c r="V160" i="18"/>
  <c r="U160" i="18" s="1"/>
  <c r="Q160" i="18"/>
  <c r="G160" i="18"/>
  <c r="AG159" i="18"/>
  <c r="X159" i="18"/>
  <c r="W159" i="18"/>
  <c r="V159" i="18"/>
  <c r="Q159" i="18"/>
  <c r="G159" i="18"/>
  <c r="AD158" i="18"/>
  <c r="X158" i="18"/>
  <c r="W158" i="18"/>
  <c r="V158" i="18"/>
  <c r="M158" i="18"/>
  <c r="L158" i="18"/>
  <c r="G158" i="18"/>
  <c r="AD157" i="18"/>
  <c r="X157" i="18"/>
  <c r="W157" i="18"/>
  <c r="V157" i="18"/>
  <c r="U157" i="18" s="1"/>
  <c r="M157" i="18"/>
  <c r="L157" i="18"/>
  <c r="G157" i="18"/>
  <c r="AD156" i="18"/>
  <c r="X156" i="18"/>
  <c r="W156" i="18"/>
  <c r="V156" i="18"/>
  <c r="P156" i="18"/>
  <c r="P151" i="18" s="1"/>
  <c r="L156" i="18"/>
  <c r="K156" i="18" s="1"/>
  <c r="G156" i="18"/>
  <c r="AA155" i="18"/>
  <c r="X155" i="18"/>
  <c r="W155" i="18"/>
  <c r="V155" i="18"/>
  <c r="U155" i="18" s="1"/>
  <c r="M155" i="18"/>
  <c r="L155" i="18"/>
  <c r="G155" i="18"/>
  <c r="AA154" i="18"/>
  <c r="X154" i="18"/>
  <c r="W154" i="18"/>
  <c r="V154" i="18"/>
  <c r="M154" i="18"/>
  <c r="L154" i="18"/>
  <c r="G154" i="18"/>
  <c r="AA153" i="18"/>
  <c r="X153" i="18"/>
  <c r="W153" i="18"/>
  <c r="V153" i="18"/>
  <c r="M153" i="18"/>
  <c r="L153" i="18"/>
  <c r="G153" i="18"/>
  <c r="A153" i="18"/>
  <c r="A154" i="18" s="1"/>
  <c r="A155" i="18" s="1"/>
  <c r="A156" i="18" s="1"/>
  <c r="A157" i="18" s="1"/>
  <c r="A158" i="18" s="1"/>
  <c r="A159" i="18" s="1"/>
  <c r="A160" i="18" s="1"/>
  <c r="A161" i="18" s="1"/>
  <c r="AB152" i="18"/>
  <c r="V152" i="18" s="1"/>
  <c r="AA152" i="18"/>
  <c r="X152" i="18"/>
  <c r="W152" i="18"/>
  <c r="M152" i="18"/>
  <c r="L152" i="18"/>
  <c r="G152" i="18"/>
  <c r="AK151" i="18"/>
  <c r="AF151" i="18"/>
  <c r="AE151" i="18"/>
  <c r="AC151" i="18"/>
  <c r="Z151" i="18"/>
  <c r="Y151" i="18"/>
  <c r="T151" i="18"/>
  <c r="R151" i="18"/>
  <c r="J151" i="18"/>
  <c r="I151" i="18"/>
  <c r="H151" i="18"/>
  <c r="AG150" i="18"/>
  <c r="Q150" i="18"/>
  <c r="N150" i="18"/>
  <c r="AG149" i="18"/>
  <c r="X149" i="18"/>
  <c r="W149" i="18"/>
  <c r="V149" i="18"/>
  <c r="Q149" i="18"/>
  <c r="G149" i="18"/>
  <c r="AG148" i="18"/>
  <c r="X148" i="18"/>
  <c r="W148" i="18"/>
  <c r="V148" i="18"/>
  <c r="Q148" i="18"/>
  <c r="G148" i="18"/>
  <c r="AG147" i="18"/>
  <c r="X147" i="18"/>
  <c r="W147" i="18"/>
  <c r="V147" i="18"/>
  <c r="Q147" i="18"/>
  <c r="G147" i="18"/>
  <c r="AD146" i="18"/>
  <c r="X146" i="18"/>
  <c r="W146" i="18"/>
  <c r="V146" i="18"/>
  <c r="Q146" i="18"/>
  <c r="O146" i="18"/>
  <c r="N146" i="18" s="1"/>
  <c r="G146" i="18"/>
  <c r="AD145" i="18"/>
  <c r="X145" i="18"/>
  <c r="W145" i="18"/>
  <c r="V145" i="18"/>
  <c r="U145" i="18" s="1"/>
  <c r="Q145" i="18"/>
  <c r="M145" i="18"/>
  <c r="L145" i="18"/>
  <c r="G145" i="18"/>
  <c r="AD144" i="18"/>
  <c r="X144" i="18"/>
  <c r="W144" i="18"/>
  <c r="V144" i="18"/>
  <c r="U144" i="18" s="1"/>
  <c r="Q144" i="18"/>
  <c r="P144" i="18"/>
  <c r="O144" i="18"/>
  <c r="N144" i="18" s="1"/>
  <c r="G144" i="18"/>
  <c r="AA143" i="18"/>
  <c r="X143" i="18"/>
  <c r="W143" i="18"/>
  <c r="V143" i="18"/>
  <c r="Q143" i="18"/>
  <c r="M143" i="18"/>
  <c r="L143" i="18"/>
  <c r="G143" i="18"/>
  <c r="AA142" i="18"/>
  <c r="X142" i="18"/>
  <c r="W142" i="18"/>
  <c r="V142" i="18"/>
  <c r="Q142" i="18"/>
  <c r="G142" i="18"/>
  <c r="K142" i="18" s="1"/>
  <c r="AD141" i="18"/>
  <c r="X141" i="18"/>
  <c r="W141" i="18"/>
  <c r="V141" i="18"/>
  <c r="Q141" i="18"/>
  <c r="G141" i="18"/>
  <c r="AA140" i="18"/>
  <c r="X140" i="18"/>
  <c r="W140" i="18"/>
  <c r="V140" i="18"/>
  <c r="Q140" i="18"/>
  <c r="P140" i="18"/>
  <c r="N140" i="18" s="1"/>
  <c r="L140" i="18"/>
  <c r="K140" i="18" s="1"/>
  <c r="G140" i="18"/>
  <c r="AA139" i="18"/>
  <c r="X139" i="18"/>
  <c r="W139" i="18"/>
  <c r="V139" i="18"/>
  <c r="U139" i="18" s="1"/>
  <c r="Q139" i="18"/>
  <c r="P139" i="18"/>
  <c r="L139" i="18"/>
  <c r="K139" i="18" s="1"/>
  <c r="G139" i="18"/>
  <c r="X138" i="18"/>
  <c r="W138" i="18"/>
  <c r="V138" i="18"/>
  <c r="Q138" i="18"/>
  <c r="G138" i="18"/>
  <c r="X137" i="18"/>
  <c r="W137" i="18"/>
  <c r="V137" i="18"/>
  <c r="Q137" i="18"/>
  <c r="G137" i="18"/>
  <c r="A137" i="18"/>
  <c r="A138" i="18" s="1"/>
  <c r="A139" i="18" s="1"/>
  <c r="A140" i="18" s="1"/>
  <c r="A141" i="18" s="1"/>
  <c r="A142" i="18" s="1"/>
  <c r="A143" i="18" s="1"/>
  <c r="A144" i="18" s="1"/>
  <c r="A145" i="18" s="1"/>
  <c r="A146" i="18" s="1"/>
  <c r="A147" i="18" s="1"/>
  <c r="A148" i="18" s="1"/>
  <c r="A149" i="18" s="1"/>
  <c r="A150" i="18" s="1"/>
  <c r="X136" i="18"/>
  <c r="W136" i="18"/>
  <c r="V136" i="18"/>
  <c r="Q136" i="18"/>
  <c r="G136" i="18"/>
  <c r="AK135" i="18"/>
  <c r="AI135" i="18"/>
  <c r="AH135" i="18"/>
  <c r="AF135" i="18"/>
  <c r="AE135" i="18"/>
  <c r="AC135" i="18"/>
  <c r="AB135" i="18"/>
  <c r="Z135" i="18"/>
  <c r="Y135" i="18"/>
  <c r="T135" i="18"/>
  <c r="S135" i="18"/>
  <c r="R135" i="18"/>
  <c r="J135" i="18"/>
  <c r="I135" i="18"/>
  <c r="H135" i="18"/>
  <c r="AG134" i="18"/>
  <c r="Q134" i="18"/>
  <c r="N134" i="18"/>
  <c r="AI133" i="18"/>
  <c r="AG133" i="18" s="1"/>
  <c r="S133" i="18"/>
  <c r="L133" i="18"/>
  <c r="G133" i="18"/>
  <c r="AG132" i="18"/>
  <c r="X132" i="18"/>
  <c r="W132" i="18"/>
  <c r="V132" i="18"/>
  <c r="Q132" i="18"/>
  <c r="G132" i="18"/>
  <c r="AG131" i="18"/>
  <c r="X131" i="18"/>
  <c r="W131" i="18"/>
  <c r="V131" i="18"/>
  <c r="Q131" i="18"/>
  <c r="G131" i="18"/>
  <c r="AG130" i="18"/>
  <c r="X130" i="18"/>
  <c r="W130" i="18"/>
  <c r="V130" i="18"/>
  <c r="U130" i="18" s="1"/>
  <c r="Q130" i="18"/>
  <c r="G130" i="18"/>
  <c r="AD129" i="18"/>
  <c r="X129" i="18"/>
  <c r="W129" i="18"/>
  <c r="V129" i="18"/>
  <c r="M129" i="18"/>
  <c r="L129" i="18"/>
  <c r="K129" i="18" s="1"/>
  <c r="G129" i="18"/>
  <c r="AD128" i="18"/>
  <c r="X128" i="18"/>
  <c r="W128" i="18"/>
  <c r="V128" i="18"/>
  <c r="P128" i="18"/>
  <c r="N128" i="18" s="1"/>
  <c r="L128" i="18"/>
  <c r="K128" i="18" s="1"/>
  <c r="G128" i="18"/>
  <c r="AD127" i="18"/>
  <c r="X127" i="18"/>
  <c r="W127" i="18"/>
  <c r="V127" i="18"/>
  <c r="M127" i="18"/>
  <c r="L127" i="18"/>
  <c r="G127" i="18"/>
  <c r="AD126" i="18"/>
  <c r="X126" i="18"/>
  <c r="W126" i="18"/>
  <c r="V126" i="18"/>
  <c r="P126" i="18"/>
  <c r="N126" i="18" s="1"/>
  <c r="L126" i="18"/>
  <c r="K126" i="18" s="1"/>
  <c r="G126" i="18"/>
  <c r="AA125" i="18"/>
  <c r="X125" i="18"/>
  <c r="W125" i="18"/>
  <c r="V125" i="18"/>
  <c r="U125" i="18"/>
  <c r="G125" i="18"/>
  <c r="K125" i="18" s="1"/>
  <c r="AA124" i="18"/>
  <c r="X124" i="18"/>
  <c r="W124" i="18"/>
  <c r="V124" i="18"/>
  <c r="P124" i="18"/>
  <c r="O124" i="18"/>
  <c r="O119" i="18" s="1"/>
  <c r="G124" i="18"/>
  <c r="AA123" i="18"/>
  <c r="X123" i="18"/>
  <c r="W123" i="18"/>
  <c r="V123" i="18"/>
  <c r="G123" i="18"/>
  <c r="K123" i="18" s="1"/>
  <c r="AA122" i="18"/>
  <c r="X122" i="18"/>
  <c r="W122" i="18"/>
  <c r="V122" i="18"/>
  <c r="G122" i="18"/>
  <c r="K122" i="18" s="1"/>
  <c r="X121" i="18"/>
  <c r="W121" i="18"/>
  <c r="V121" i="18"/>
  <c r="G121" i="18"/>
  <c r="K121" i="18" s="1"/>
  <c r="A121" i="18"/>
  <c r="A122" i="18" s="1"/>
  <c r="A123" i="18" s="1"/>
  <c r="A124" i="18" s="1"/>
  <c r="A125" i="18" s="1"/>
  <c r="A126" i="18" s="1"/>
  <c r="A127" i="18" s="1"/>
  <c r="A128" i="18" s="1"/>
  <c r="A129" i="18" s="1"/>
  <c r="A130" i="18" s="1"/>
  <c r="A131" i="18" s="1"/>
  <c r="A132" i="18" s="1"/>
  <c r="A133" i="18" s="1"/>
  <c r="A134" i="18" s="1"/>
  <c r="X120" i="18"/>
  <c r="W120" i="18"/>
  <c r="V120" i="18"/>
  <c r="M120" i="18"/>
  <c r="L120" i="18"/>
  <c r="G120" i="18"/>
  <c r="AK119" i="18"/>
  <c r="AI119" i="18"/>
  <c r="AH119" i="18"/>
  <c r="AF119" i="18"/>
  <c r="AE119" i="18"/>
  <c r="AC119" i="18"/>
  <c r="AB119" i="18"/>
  <c r="Z119" i="18"/>
  <c r="Y119" i="18"/>
  <c r="T119" i="18"/>
  <c r="R119" i="18"/>
  <c r="J119" i="18"/>
  <c r="I119" i="18"/>
  <c r="H119" i="18"/>
  <c r="AG118" i="18"/>
  <c r="Q118" i="18"/>
  <c r="N118" i="18"/>
  <c r="AG117" i="18"/>
  <c r="S117" i="18"/>
  <c r="P117" i="18"/>
  <c r="N117" i="18" s="1"/>
  <c r="AG116" i="18"/>
  <c r="X116" i="18"/>
  <c r="W116" i="18"/>
  <c r="V116" i="18"/>
  <c r="Q116" i="18"/>
  <c r="G116" i="18"/>
  <c r="AG115" i="18"/>
  <c r="X115" i="18"/>
  <c r="W115" i="18"/>
  <c r="V115" i="18"/>
  <c r="Q115" i="18"/>
  <c r="G115" i="18"/>
  <c r="AG114" i="18"/>
  <c r="X114" i="18"/>
  <c r="W114" i="18"/>
  <c r="V114" i="18"/>
  <c r="Q114" i="18"/>
  <c r="M114" i="18"/>
  <c r="L114" i="18"/>
  <c r="G114" i="18"/>
  <c r="AG113" i="18"/>
  <c r="X113" i="18"/>
  <c r="W113" i="18"/>
  <c r="V113" i="18"/>
  <c r="Q113" i="18"/>
  <c r="G113" i="18"/>
  <c r="AD112" i="18"/>
  <c r="X112" i="18"/>
  <c r="W112" i="18"/>
  <c r="V112" i="18"/>
  <c r="M112" i="18"/>
  <c r="L112" i="18"/>
  <c r="G112" i="18"/>
  <c r="K112" i="18" s="1"/>
  <c r="AD111" i="18"/>
  <c r="X111" i="18"/>
  <c r="W111" i="18"/>
  <c r="V111" i="18"/>
  <c r="M111" i="18"/>
  <c r="L111" i="18"/>
  <c r="G111" i="18"/>
  <c r="K111" i="18" s="1"/>
  <c r="AD110" i="18"/>
  <c r="X110" i="18"/>
  <c r="W110" i="18"/>
  <c r="V110" i="18"/>
  <c r="P110" i="18"/>
  <c r="O110" i="18"/>
  <c r="G110" i="18"/>
  <c r="AA109" i="18"/>
  <c r="X109" i="18"/>
  <c r="W109" i="18"/>
  <c r="V109" i="18"/>
  <c r="U109" i="18" s="1"/>
  <c r="P109" i="18"/>
  <c r="O109" i="18"/>
  <c r="G109" i="18"/>
  <c r="AA108" i="18"/>
  <c r="X108" i="18"/>
  <c r="W108" i="18"/>
  <c r="V108" i="18"/>
  <c r="P108" i="18"/>
  <c r="O108" i="18"/>
  <c r="G108" i="18"/>
  <c r="X107" i="18"/>
  <c r="W107" i="18"/>
  <c r="V107" i="18"/>
  <c r="G107" i="18"/>
  <c r="K107" i="18" s="1"/>
  <c r="AC106" i="18"/>
  <c r="W106" i="18" s="1"/>
  <c r="X106" i="18"/>
  <c r="V106" i="18"/>
  <c r="M106" i="18"/>
  <c r="K106" i="18" s="1"/>
  <c r="G106" i="18"/>
  <c r="A106" i="18"/>
  <c r="A107" i="18" s="1"/>
  <c r="A108" i="18" s="1"/>
  <c r="A109" i="18" s="1"/>
  <c r="A110" i="18" s="1"/>
  <c r="A111" i="18" s="1"/>
  <c r="A112" i="18" s="1"/>
  <c r="A113" i="18" s="1"/>
  <c r="A114" i="18" s="1"/>
  <c r="A115" i="18" s="1"/>
  <c r="A116" i="18" s="1"/>
  <c r="A117" i="18" s="1"/>
  <c r="A118" i="18" s="1"/>
  <c r="X105" i="18"/>
  <c r="W105" i="18"/>
  <c r="V105" i="18"/>
  <c r="G105" i="18"/>
  <c r="K105" i="18" s="1"/>
  <c r="AK104" i="18"/>
  <c r="AI104" i="18"/>
  <c r="AH104" i="18"/>
  <c r="AF104" i="18"/>
  <c r="AE104" i="18"/>
  <c r="AB104" i="18"/>
  <c r="Z104" i="18"/>
  <c r="Y104" i="18"/>
  <c r="R104" i="18"/>
  <c r="J104" i="18"/>
  <c r="I104" i="18"/>
  <c r="H104" i="18"/>
  <c r="AH103" i="18"/>
  <c r="R103" i="18"/>
  <c r="O103" i="18"/>
  <c r="N103" i="18" s="1"/>
  <c r="AI102" i="18"/>
  <c r="AG102" i="18" s="1"/>
  <c r="X102" i="18"/>
  <c r="W102" i="18"/>
  <c r="V102" i="18"/>
  <c r="S102" i="18"/>
  <c r="S83" i="18" s="1"/>
  <c r="I102" i="18"/>
  <c r="G102" i="18" s="1"/>
  <c r="AG101" i="18"/>
  <c r="Q101" i="18"/>
  <c r="G101" i="18"/>
  <c r="K101" i="18" s="1"/>
  <c r="AG100" i="18"/>
  <c r="Q100" i="18"/>
  <c r="K100" i="18" s="1"/>
  <c r="G100" i="18"/>
  <c r="AG99" i="18"/>
  <c r="Q99" i="18"/>
  <c r="G99" i="18"/>
  <c r="K99" i="18" s="1"/>
  <c r="AG98" i="18"/>
  <c r="Q98" i="18"/>
  <c r="G98" i="18"/>
  <c r="AG97" i="18"/>
  <c r="X97" i="18"/>
  <c r="W97" i="18"/>
  <c r="V97" i="18"/>
  <c r="Q97" i="18"/>
  <c r="G97" i="18"/>
  <c r="A97" i="18"/>
  <c r="A98" i="18" s="1"/>
  <c r="A99" i="18" s="1"/>
  <c r="A100" i="18" s="1"/>
  <c r="A101" i="18" s="1"/>
  <c r="A102" i="18" s="1"/>
  <c r="A103" i="18" s="1"/>
  <c r="AG96" i="18"/>
  <c r="X96" i="18"/>
  <c r="W96" i="18"/>
  <c r="V96" i="18"/>
  <c r="Q96" i="18"/>
  <c r="G96" i="18"/>
  <c r="AD95" i="18"/>
  <c r="X95" i="18"/>
  <c r="W95" i="18"/>
  <c r="V95" i="18"/>
  <c r="P95" i="18"/>
  <c r="N95" i="18"/>
  <c r="L95" i="18"/>
  <c r="K95" i="18" s="1"/>
  <c r="G95" i="18"/>
  <c r="AD94" i="18"/>
  <c r="X94" i="18"/>
  <c r="W94" i="18"/>
  <c r="V94" i="18"/>
  <c r="P94" i="18"/>
  <c r="N94" i="18" s="1"/>
  <c r="L94" i="18"/>
  <c r="K94" i="18" s="1"/>
  <c r="G94" i="18"/>
  <c r="AD93" i="18"/>
  <c r="X93" i="18"/>
  <c r="W93" i="18"/>
  <c r="V93" i="18"/>
  <c r="L93" i="18"/>
  <c r="K93" i="18" s="1"/>
  <c r="I93" i="18"/>
  <c r="P93" i="18" s="1"/>
  <c r="N93" i="18" s="1"/>
  <c r="AD92" i="18"/>
  <c r="X92" i="18"/>
  <c r="W92" i="18"/>
  <c r="V92" i="18"/>
  <c r="P92" i="18"/>
  <c r="N92" i="18" s="1"/>
  <c r="L92" i="18"/>
  <c r="K92" i="18" s="1"/>
  <c r="G92" i="18"/>
  <c r="AD91" i="18"/>
  <c r="X91" i="18"/>
  <c r="W91" i="18"/>
  <c r="V91" i="18"/>
  <c r="U91" i="18" s="1"/>
  <c r="L91" i="18"/>
  <c r="I91" i="18"/>
  <c r="M91" i="18" s="1"/>
  <c r="AA90" i="18"/>
  <c r="W90" i="18"/>
  <c r="V90" i="18"/>
  <c r="L90" i="18"/>
  <c r="I90" i="18"/>
  <c r="M90" i="18" s="1"/>
  <c r="K90" i="18" s="1"/>
  <c r="AA89" i="18"/>
  <c r="X89" i="18"/>
  <c r="W89" i="18"/>
  <c r="V89" i="18"/>
  <c r="L89" i="18"/>
  <c r="I89" i="18"/>
  <c r="M89" i="18" s="1"/>
  <c r="AB88" i="18"/>
  <c r="X88" i="18"/>
  <c r="W88" i="18"/>
  <c r="P88" i="18"/>
  <c r="N88" i="18" s="1"/>
  <c r="L88" i="18"/>
  <c r="K88" i="18" s="1"/>
  <c r="G88" i="18"/>
  <c r="AA87" i="18"/>
  <c r="X87" i="18"/>
  <c r="W87" i="18"/>
  <c r="V87" i="18"/>
  <c r="U87" i="18" s="1"/>
  <c r="L87" i="18"/>
  <c r="I87" i="18"/>
  <c r="G87" i="18" s="1"/>
  <c r="X86" i="18"/>
  <c r="W86" i="18"/>
  <c r="V86" i="18"/>
  <c r="G86" i="18"/>
  <c r="K86" i="18" s="1"/>
  <c r="X85" i="18"/>
  <c r="W85" i="18"/>
  <c r="V85" i="18"/>
  <c r="G85" i="18"/>
  <c r="K85" i="18" s="1"/>
  <c r="X84" i="18"/>
  <c r="W84" i="18"/>
  <c r="V84" i="18"/>
  <c r="G84" i="18"/>
  <c r="K84" i="18" s="1"/>
  <c r="AK83" i="18"/>
  <c r="AI83" i="18"/>
  <c r="AF83" i="18"/>
  <c r="AE83" i="18"/>
  <c r="AC83" i="18"/>
  <c r="Z83" i="18"/>
  <c r="Y83" i="18"/>
  <c r="J83" i="18"/>
  <c r="H83" i="18"/>
  <c r="AG82" i="18"/>
  <c r="Q82" i="18"/>
  <c r="N82" i="18"/>
  <c r="AG81" i="18"/>
  <c r="X81" i="18"/>
  <c r="W81" i="18"/>
  <c r="V81" i="18"/>
  <c r="Q81" i="18"/>
  <c r="G81" i="18"/>
  <c r="AG80" i="18"/>
  <c r="X80" i="18"/>
  <c r="W80" i="18"/>
  <c r="V80" i="18"/>
  <c r="Q80" i="18"/>
  <c r="G80" i="18"/>
  <c r="AG79" i="18"/>
  <c r="X79" i="18"/>
  <c r="W79" i="18"/>
  <c r="V79" i="18"/>
  <c r="Q79" i="18"/>
  <c r="G79" i="18"/>
  <c r="AD78" i="18"/>
  <c r="X78" i="18"/>
  <c r="W78" i="18"/>
  <c r="V78" i="18"/>
  <c r="Q78" i="18"/>
  <c r="G78" i="18"/>
  <c r="AD77" i="18"/>
  <c r="X77" i="18"/>
  <c r="W77" i="18"/>
  <c r="V77" i="18"/>
  <c r="Q77" i="18"/>
  <c r="G77" i="18"/>
  <c r="AD76" i="18"/>
  <c r="X76" i="18"/>
  <c r="W76" i="18"/>
  <c r="U76" i="18" s="1"/>
  <c r="V76" i="18"/>
  <c r="Q76" i="18"/>
  <c r="G76" i="18"/>
  <c r="AD75" i="18"/>
  <c r="X75" i="18"/>
  <c r="W75" i="18"/>
  <c r="V75" i="18"/>
  <c r="Q75" i="18"/>
  <c r="P75" i="18"/>
  <c r="L75" i="18"/>
  <c r="K75" i="18" s="1"/>
  <c r="G75" i="18"/>
  <c r="AA74" i="18"/>
  <c r="X74" i="18"/>
  <c r="W74" i="18"/>
  <c r="V74" i="18"/>
  <c r="Q74" i="18"/>
  <c r="M74" i="18"/>
  <c r="L74" i="18"/>
  <c r="K74" i="18" s="1"/>
  <c r="G74" i="18"/>
  <c r="AB73" i="18"/>
  <c r="V73" i="18" s="1"/>
  <c r="X73" i="18"/>
  <c r="W73" i="18"/>
  <c r="Q73" i="18"/>
  <c r="M73" i="18"/>
  <c r="L73" i="18"/>
  <c r="K73" i="18" s="1"/>
  <c r="G73" i="18"/>
  <c r="AA72" i="18"/>
  <c r="X72" i="18"/>
  <c r="W72" i="18"/>
  <c r="V72" i="18"/>
  <c r="Q72" i="18"/>
  <c r="M72" i="18"/>
  <c r="L72" i="18"/>
  <c r="G72" i="18"/>
  <c r="AA71" i="18"/>
  <c r="X71" i="18"/>
  <c r="W71" i="18"/>
  <c r="V71" i="18"/>
  <c r="Q71" i="18"/>
  <c r="M71" i="18"/>
  <c r="L71" i="18"/>
  <c r="G71" i="18"/>
  <c r="X70" i="18"/>
  <c r="W70" i="18"/>
  <c r="V70" i="18"/>
  <c r="Q70" i="18"/>
  <c r="G70" i="18"/>
  <c r="A70" i="18"/>
  <c r="A71" i="18" s="1"/>
  <c r="A72" i="18" s="1"/>
  <c r="A73" i="18" s="1"/>
  <c r="A74" i="18" s="1"/>
  <c r="A75" i="18" s="1"/>
  <c r="A76" i="18" s="1"/>
  <c r="A77" i="18" s="1"/>
  <c r="A78" i="18" s="1"/>
  <c r="A79" i="18" s="1"/>
  <c r="A80" i="18" s="1"/>
  <c r="A81" i="18" s="1"/>
  <c r="A82" i="18" s="1"/>
  <c r="X69" i="18"/>
  <c r="W69" i="18"/>
  <c r="V69" i="18"/>
  <c r="Q69" i="18"/>
  <c r="G69" i="18"/>
  <c r="K69" i="18" s="1"/>
  <c r="AK68" i="18"/>
  <c r="AI68" i="18"/>
  <c r="AH68" i="18"/>
  <c r="AF68" i="18"/>
  <c r="AE68" i="18"/>
  <c r="AC68" i="18"/>
  <c r="Z68" i="18"/>
  <c r="Y68" i="18"/>
  <c r="T68" i="18"/>
  <c r="S68" i="18"/>
  <c r="R68" i="18"/>
  <c r="O68" i="18"/>
  <c r="J68" i="18"/>
  <c r="I68" i="18"/>
  <c r="H68" i="18"/>
  <c r="AG67" i="18"/>
  <c r="Q67" i="18"/>
  <c r="N67" i="18"/>
  <c r="AG66" i="18"/>
  <c r="Q66" i="18"/>
  <c r="N66" i="18"/>
  <c r="AG65" i="18"/>
  <c r="Q65" i="18"/>
  <c r="N65" i="18"/>
  <c r="AG64" i="18"/>
  <c r="Q64" i="18"/>
  <c r="N64" i="18"/>
  <c r="AI63" i="18"/>
  <c r="AI55" i="18" s="1"/>
  <c r="AH63" i="18"/>
  <c r="AH55" i="18" s="1"/>
  <c r="AD63" i="18"/>
  <c r="W63" i="18"/>
  <c r="V63" i="18"/>
  <c r="Q63" i="18"/>
  <c r="N63" i="18"/>
  <c r="M63" i="18"/>
  <c r="L63" i="18"/>
  <c r="G63" i="18"/>
  <c r="AD62" i="18"/>
  <c r="X62" i="18"/>
  <c r="W62" i="18"/>
  <c r="V62" i="18"/>
  <c r="Q62" i="18"/>
  <c r="P62" i="18"/>
  <c r="L62" i="18"/>
  <c r="K62" i="18" s="1"/>
  <c r="G62" i="18"/>
  <c r="AD61" i="18"/>
  <c r="X61" i="18"/>
  <c r="W61" i="18"/>
  <c r="V61" i="18"/>
  <c r="U61" i="18" s="1"/>
  <c r="Q61" i="18"/>
  <c r="P61" i="18"/>
  <c r="N61" i="18"/>
  <c r="L61" i="18"/>
  <c r="K61" i="18" s="1"/>
  <c r="G61" i="18"/>
  <c r="AA60" i="18"/>
  <c r="X60" i="18"/>
  <c r="W60" i="18"/>
  <c r="V60" i="18"/>
  <c r="U60" i="18" s="1"/>
  <c r="Q60" i="18"/>
  <c r="M60" i="18"/>
  <c r="L60" i="18"/>
  <c r="K60" i="18" s="1"/>
  <c r="G60" i="18"/>
  <c r="AA59" i="18"/>
  <c r="X59" i="18"/>
  <c r="W59" i="18"/>
  <c r="V59" i="18"/>
  <c r="Q59" i="18"/>
  <c r="M59" i="18"/>
  <c r="L59" i="18"/>
  <c r="G59" i="18"/>
  <c r="X58" i="18"/>
  <c r="W58" i="18"/>
  <c r="V58" i="18"/>
  <c r="Q58" i="18"/>
  <c r="G58" i="18"/>
  <c r="X57" i="18"/>
  <c r="W57" i="18"/>
  <c r="V57" i="18"/>
  <c r="Q57" i="18"/>
  <c r="G57" i="18"/>
  <c r="A57" i="18"/>
  <c r="A58" i="18" s="1"/>
  <c r="A59" i="18" s="1"/>
  <c r="A60" i="18" s="1"/>
  <c r="A61" i="18" s="1"/>
  <c r="A62" i="18" s="1"/>
  <c r="A63" i="18" s="1"/>
  <c r="A64" i="18" s="1"/>
  <c r="A65" i="18" s="1"/>
  <c r="A66" i="18" s="1"/>
  <c r="A67" i="18" s="1"/>
  <c r="X56" i="18"/>
  <c r="W56" i="18"/>
  <c r="V56" i="18"/>
  <c r="Q56" i="18"/>
  <c r="G56" i="18"/>
  <c r="AK55" i="18"/>
  <c r="AF55" i="18"/>
  <c r="AE55" i="18"/>
  <c r="AC55" i="18"/>
  <c r="AB55" i="18"/>
  <c r="Z55" i="18"/>
  <c r="Y55" i="18"/>
  <c r="T55" i="18"/>
  <c r="S55" i="18"/>
  <c r="R55" i="18"/>
  <c r="O55" i="18"/>
  <c r="J55" i="18"/>
  <c r="I55" i="18"/>
  <c r="H55" i="18"/>
  <c r="AG54" i="18"/>
  <c r="Q54" i="18"/>
  <c r="N54" i="18"/>
  <c r="AG53" i="18"/>
  <c r="X53" i="18"/>
  <c r="W53" i="18"/>
  <c r="V53" i="18"/>
  <c r="Q53" i="18"/>
  <c r="N53" i="18"/>
  <c r="G53" i="18"/>
  <c r="AG52" i="18"/>
  <c r="X52" i="18"/>
  <c r="W52" i="18"/>
  <c r="V52" i="18"/>
  <c r="Q52" i="18"/>
  <c r="N52" i="18"/>
  <c r="G52" i="18"/>
  <c r="AD51" i="18"/>
  <c r="AD45" i="18" s="1"/>
  <c r="X51" i="18"/>
  <c r="W51" i="18"/>
  <c r="V51" i="18"/>
  <c r="U51" i="18" s="1"/>
  <c r="Q51" i="18"/>
  <c r="P51" i="18"/>
  <c r="N51" i="18" s="1"/>
  <c r="L51" i="18"/>
  <c r="K51" i="18" s="1"/>
  <c r="G51" i="18"/>
  <c r="AA50" i="18"/>
  <c r="X50" i="18"/>
  <c r="W50" i="18"/>
  <c r="V50" i="18"/>
  <c r="Q50" i="18"/>
  <c r="M50" i="18"/>
  <c r="M45" i="18" s="1"/>
  <c r="L50" i="18"/>
  <c r="G50" i="18"/>
  <c r="X49" i="18"/>
  <c r="W49" i="18"/>
  <c r="V49" i="18"/>
  <c r="Q49" i="18"/>
  <c r="G49" i="18"/>
  <c r="X48" i="18"/>
  <c r="W48" i="18"/>
  <c r="V48" i="18"/>
  <c r="U48" i="18" s="1"/>
  <c r="Q48" i="18"/>
  <c r="G48" i="18"/>
  <c r="X47" i="18"/>
  <c r="W47" i="18"/>
  <c r="V47" i="18"/>
  <c r="Q47" i="18"/>
  <c r="G47" i="18"/>
  <c r="A47" i="18"/>
  <c r="A48" i="18" s="1"/>
  <c r="A49" i="18" s="1"/>
  <c r="A50" i="18" s="1"/>
  <c r="A51" i="18" s="1"/>
  <c r="A52" i="18" s="1"/>
  <c r="A53" i="18" s="1"/>
  <c r="A54" i="18" s="1"/>
  <c r="X46" i="18"/>
  <c r="W46" i="18"/>
  <c r="V46" i="18"/>
  <c r="Q46" i="18"/>
  <c r="G46" i="18"/>
  <c r="AK45" i="18"/>
  <c r="AI45" i="18"/>
  <c r="AH45" i="18"/>
  <c r="AF45" i="18"/>
  <c r="AE45" i="18"/>
  <c r="AC45" i="18"/>
  <c r="AB45" i="18"/>
  <c r="AA45" i="18"/>
  <c r="Z45" i="18"/>
  <c r="Y45" i="18"/>
  <c r="S45" i="18"/>
  <c r="R45" i="18"/>
  <c r="O45" i="18"/>
  <c r="J45" i="18"/>
  <c r="I45" i="18"/>
  <c r="H45" i="18"/>
  <c r="AG44" i="18"/>
  <c r="X44" i="18"/>
  <c r="U44" i="18" s="1"/>
  <c r="W44" i="18"/>
  <c r="V44" i="18"/>
  <c r="Q44" i="18"/>
  <c r="G44" i="18"/>
  <c r="AG43" i="18"/>
  <c r="Q43" i="18"/>
  <c r="G43" i="18"/>
  <c r="AG42" i="18"/>
  <c r="X42" i="18"/>
  <c r="U42" i="18" s="1"/>
  <c r="W42" i="18"/>
  <c r="V42" i="18"/>
  <c r="Q42" i="18"/>
  <c r="P42" i="18"/>
  <c r="O42" i="18"/>
  <c r="G42" i="18"/>
  <c r="A42" i="18"/>
  <c r="A43" i="18" s="1"/>
  <c r="A44" i="18" s="1"/>
  <c r="AD41" i="18"/>
  <c r="U41" i="18" s="1"/>
  <c r="W41" i="18"/>
  <c r="V41" i="18"/>
  <c r="Q41" i="18"/>
  <c r="P41" i="18"/>
  <c r="N41" i="18" s="1"/>
  <c r="L41" i="18"/>
  <c r="K41" i="18" s="1"/>
  <c r="G41" i="18"/>
  <c r="AD40" i="18"/>
  <c r="X40" i="18"/>
  <c r="W40" i="18"/>
  <c r="V40" i="18"/>
  <c r="Q40" i="18"/>
  <c r="P40" i="18"/>
  <c r="P30" i="18" s="1"/>
  <c r="O40" i="18"/>
  <c r="G40" i="18"/>
  <c r="AD39" i="18"/>
  <c r="X39" i="18"/>
  <c r="U39" i="18" s="1"/>
  <c r="W39" i="18"/>
  <c r="V39" i="18"/>
  <c r="Q39" i="18"/>
  <c r="M39" i="18"/>
  <c r="L39" i="18"/>
  <c r="G39" i="18"/>
  <c r="AD38" i="18"/>
  <c r="X38" i="18"/>
  <c r="U38" i="18" s="1"/>
  <c r="W38" i="18"/>
  <c r="V38" i="18"/>
  <c r="Q38" i="18"/>
  <c r="M38" i="18"/>
  <c r="M30" i="18" s="1"/>
  <c r="L38" i="18"/>
  <c r="G38" i="18"/>
  <c r="AA37" i="18"/>
  <c r="X37" i="18"/>
  <c r="W37" i="18"/>
  <c r="V37" i="18"/>
  <c r="Q37" i="18"/>
  <c r="M37" i="18"/>
  <c r="L37" i="18"/>
  <c r="G37" i="18"/>
  <c r="AA36" i="18"/>
  <c r="X36" i="18"/>
  <c r="W36" i="18"/>
  <c r="V36" i="18"/>
  <c r="Q36" i="18"/>
  <c r="G36" i="18"/>
  <c r="AA35" i="18"/>
  <c r="X35" i="18"/>
  <c r="W35" i="18"/>
  <c r="V35" i="18"/>
  <c r="Q35" i="18"/>
  <c r="G35" i="18"/>
  <c r="X34" i="18"/>
  <c r="U34" i="18" s="1"/>
  <c r="W34" i="18"/>
  <c r="V34" i="18"/>
  <c r="Q34" i="18"/>
  <c r="K34" i="18" s="1"/>
  <c r="G34" i="18"/>
  <c r="X33" i="18"/>
  <c r="U33" i="18" s="1"/>
  <c r="W33" i="18"/>
  <c r="V33" i="18"/>
  <c r="Q33" i="18"/>
  <c r="G33" i="18"/>
  <c r="X32" i="18"/>
  <c r="U32" i="18" s="1"/>
  <c r="W32" i="18"/>
  <c r="V32" i="18"/>
  <c r="Q32" i="18"/>
  <c r="G32" i="18"/>
  <c r="X31" i="18"/>
  <c r="U31" i="18" s="1"/>
  <c r="W31" i="18"/>
  <c r="V31" i="18"/>
  <c r="Q31" i="18"/>
  <c r="G31" i="18"/>
  <c r="AK30" i="18"/>
  <c r="AI30" i="18"/>
  <c r="AH30" i="18"/>
  <c r="AF30" i="18"/>
  <c r="AE30" i="18"/>
  <c r="AC30" i="18"/>
  <c r="AB30" i="18"/>
  <c r="Z30" i="18"/>
  <c r="Y30" i="18"/>
  <c r="T30" i="18"/>
  <c r="S30" i="18"/>
  <c r="R30" i="18"/>
  <c r="J30" i="18"/>
  <c r="I30" i="18"/>
  <c r="H30" i="18"/>
  <c r="AH29" i="18"/>
  <c r="AG29" i="18" s="1"/>
  <c r="R29" i="18"/>
  <c r="Q29" i="18" s="1"/>
  <c r="O29" i="18"/>
  <c r="N29" i="18" s="1"/>
  <c r="AG28" i="18"/>
  <c r="Q28" i="18"/>
  <c r="N28" i="18"/>
  <c r="AG27" i="18"/>
  <c r="X27" i="18"/>
  <c r="W27" i="18"/>
  <c r="V27" i="18"/>
  <c r="U27" i="18"/>
  <c r="Q27" i="18"/>
  <c r="O27" i="18"/>
  <c r="N27" i="18" s="1"/>
  <c r="M27" i="18"/>
  <c r="K27" i="18" s="1"/>
  <c r="G27" i="18"/>
  <c r="AG26" i="18"/>
  <c r="X26" i="18"/>
  <c r="W26" i="18"/>
  <c r="V26" i="18"/>
  <c r="U26" i="18"/>
  <c r="Q26" i="18"/>
  <c r="G26" i="18"/>
  <c r="AG25" i="18"/>
  <c r="X25" i="18"/>
  <c r="W25" i="18"/>
  <c r="V25" i="18"/>
  <c r="U25" i="18"/>
  <c r="Q25" i="18"/>
  <c r="O25" i="18"/>
  <c r="N25" i="18" s="1"/>
  <c r="G25" i="18"/>
  <c r="AH24" i="18"/>
  <c r="X24" i="18"/>
  <c r="W24" i="18"/>
  <c r="V24" i="18"/>
  <c r="U24" i="18"/>
  <c r="R24" i="18"/>
  <c r="Q24" i="18" s="1"/>
  <c r="G24" i="18"/>
  <c r="AD23" i="18"/>
  <c r="U23" i="18" s="1"/>
  <c r="X23" i="18"/>
  <c r="W23" i="18"/>
  <c r="V23" i="18"/>
  <c r="Q23" i="18"/>
  <c r="P23" i="18"/>
  <c r="P14" i="18" s="1"/>
  <c r="O23" i="18"/>
  <c r="G23" i="18"/>
  <c r="AD22" i="18"/>
  <c r="U22" i="18" s="1"/>
  <c r="X22" i="18"/>
  <c r="W22" i="18"/>
  <c r="V22" i="18"/>
  <c r="Q22" i="18"/>
  <c r="M22" i="18"/>
  <c r="L22" i="18"/>
  <c r="G22" i="18"/>
  <c r="AD21" i="18"/>
  <c r="U21" i="18" s="1"/>
  <c r="X21" i="18"/>
  <c r="W21" i="18"/>
  <c r="V21" i="18"/>
  <c r="Q21" i="18"/>
  <c r="M21" i="18"/>
  <c r="L21" i="18"/>
  <c r="G21" i="18"/>
  <c r="AA20" i="18"/>
  <c r="U20" i="18" s="1"/>
  <c r="X20" i="18"/>
  <c r="W20" i="18"/>
  <c r="V20" i="18"/>
  <c r="Q20" i="18"/>
  <c r="M20" i="18"/>
  <c r="L20" i="18"/>
  <c r="G20" i="18"/>
  <c r="AB19" i="18"/>
  <c r="AA19" i="18" s="1"/>
  <c r="U19" i="18" s="1"/>
  <c r="X19" i="18"/>
  <c r="W19" i="18"/>
  <c r="Q19" i="18"/>
  <c r="M19" i="18"/>
  <c r="L19" i="18"/>
  <c r="G19" i="18"/>
  <c r="AB18" i="18"/>
  <c r="X18" i="18"/>
  <c r="W18" i="18"/>
  <c r="V18" i="18"/>
  <c r="Q18" i="18"/>
  <c r="M18" i="18"/>
  <c r="L18" i="18"/>
  <c r="G18" i="18"/>
  <c r="X17" i="18"/>
  <c r="U17" i="18" s="1"/>
  <c r="W17" i="18"/>
  <c r="V17" i="18"/>
  <c r="Q17" i="18"/>
  <c r="G17" i="18"/>
  <c r="X16" i="18"/>
  <c r="U16" i="18" s="1"/>
  <c r="W16" i="18"/>
  <c r="V16" i="18"/>
  <c r="Q16" i="18"/>
  <c r="G16" i="18"/>
  <c r="A16" i="18"/>
  <c r="A17" i="18" s="1"/>
  <c r="A18" i="18" s="1"/>
  <c r="A19" i="18" s="1"/>
  <c r="A20" i="18" s="1"/>
  <c r="A21" i="18" s="1"/>
  <c r="A22" i="18" s="1"/>
  <c r="A23" i="18" s="1"/>
  <c r="A24" i="18" s="1"/>
  <c r="A25" i="18" s="1"/>
  <c r="A26" i="18" s="1"/>
  <c r="A27" i="18" s="1"/>
  <c r="A28" i="18" s="1"/>
  <c r="A29" i="18" s="1"/>
  <c r="X15" i="18"/>
  <c r="U15" i="18" s="1"/>
  <c r="W15" i="18"/>
  <c r="V15" i="18"/>
  <c r="Q15" i="18"/>
  <c r="G15" i="18"/>
  <c r="AK14" i="18"/>
  <c r="AI14" i="18"/>
  <c r="AF14" i="18"/>
  <c r="AE14" i="18"/>
  <c r="AC14" i="18"/>
  <c r="Z14" i="18"/>
  <c r="Y14" i="18"/>
  <c r="T14" i="18"/>
  <c r="S14" i="18"/>
  <c r="J14" i="18"/>
  <c r="I14" i="18"/>
  <c r="H14" i="18"/>
  <c r="X11" i="18"/>
  <c r="X10" i="18" s="1"/>
  <c r="X9" i="18" s="1"/>
  <c r="S11" i="18"/>
  <c r="R11" i="18"/>
  <c r="R10" i="18" s="1"/>
  <c r="R9" i="18" s="1"/>
  <c r="N11" i="18"/>
  <c r="N10" i="18" s="1"/>
  <c r="N9" i="18" s="1"/>
  <c r="G11" i="18"/>
  <c r="AK10" i="18"/>
  <c r="AK9" i="18" s="1"/>
  <c r="Z10" i="18"/>
  <c r="Z9" i="18" s="1"/>
  <c r="Y10" i="18"/>
  <c r="Y9" i="18" s="1"/>
  <c r="P10" i="18"/>
  <c r="P9" i="18" s="1"/>
  <c r="O10" i="18"/>
  <c r="O9" i="18" s="1"/>
  <c r="M10" i="18"/>
  <c r="L10" i="18"/>
  <c r="L9" i="18" s="1"/>
  <c r="K10" i="18"/>
  <c r="K9" i="18" s="1"/>
  <c r="J10" i="18"/>
  <c r="J9" i="18" s="1"/>
  <c r="I10" i="18"/>
  <c r="I9" i="18" s="1"/>
  <c r="H10" i="18"/>
  <c r="H9" i="18" s="1"/>
  <c r="M9" i="18"/>
  <c r="G7" i="18"/>
  <c r="H7" i="18" s="1"/>
  <c r="I7" i="18" s="1"/>
  <c r="J7" i="18" s="1"/>
  <c r="X7" i="18" s="1"/>
  <c r="Y7" i="18" s="1"/>
  <c r="Z7" i="18" s="1"/>
  <c r="AK7" i="18" s="1"/>
  <c r="AL7" i="18" s="1"/>
  <c r="A3" i="18"/>
  <c r="O9" i="16"/>
  <c r="S11" i="16"/>
  <c r="S10" i="16" s="1"/>
  <c r="S9" i="16" s="1"/>
  <c r="R11" i="16"/>
  <c r="R10" i="16" s="1"/>
  <c r="R9" i="16" s="1"/>
  <c r="J10" i="16"/>
  <c r="K10" i="16"/>
  <c r="K9" i="16" s="1"/>
  <c r="L10" i="16"/>
  <c r="L9" i="16" s="1"/>
  <c r="M10" i="16"/>
  <c r="M9" i="16" s="1"/>
  <c r="O10" i="16"/>
  <c r="P10" i="16"/>
  <c r="P9" i="16" s="1"/>
  <c r="N11" i="16"/>
  <c r="N10" i="16" s="1"/>
  <c r="N9" i="16" s="1"/>
  <c r="H289" i="16"/>
  <c r="I289" i="16"/>
  <c r="J289" i="16"/>
  <c r="T289" i="16"/>
  <c r="P291" i="16"/>
  <c r="P289" i="16" s="1"/>
  <c r="O291" i="16"/>
  <c r="O289" i="16" s="1"/>
  <c r="S290" i="16"/>
  <c r="M290" i="16" s="1"/>
  <c r="M289" i="16" s="1"/>
  <c r="R290" i="16"/>
  <c r="L290" i="16" s="1"/>
  <c r="L289" i="16" s="1"/>
  <c r="N264" i="18" l="1"/>
  <c r="U84" i="18"/>
  <c r="U163" i="18"/>
  <c r="K172" i="18"/>
  <c r="K132" i="18"/>
  <c r="U96" i="18"/>
  <c r="N42" i="18"/>
  <c r="P180" i="18"/>
  <c r="K202" i="18"/>
  <c r="K231" i="18"/>
  <c r="AA242" i="18"/>
  <c r="AB14" i="18"/>
  <c r="K157" i="18"/>
  <c r="AA162" i="18"/>
  <c r="K249" i="18"/>
  <c r="U49" i="18"/>
  <c r="U131" i="18"/>
  <c r="P289" i="18"/>
  <c r="N45" i="18"/>
  <c r="AA73" i="18"/>
  <c r="AA68" i="18" s="1"/>
  <c r="P119" i="18"/>
  <c r="U231" i="18"/>
  <c r="N291" i="18"/>
  <c r="N289" i="18" s="1"/>
  <c r="L237" i="18"/>
  <c r="AD83" i="18"/>
  <c r="U97" i="18"/>
  <c r="U114" i="18"/>
  <c r="U116" i="18"/>
  <c r="U124" i="18"/>
  <c r="K147" i="18"/>
  <c r="K149" i="18"/>
  <c r="U164" i="18"/>
  <c r="Q179" i="18"/>
  <c r="Q162" i="18" s="1"/>
  <c r="U184" i="18"/>
  <c r="K186" i="18"/>
  <c r="U216" i="18"/>
  <c r="U250" i="18"/>
  <c r="U259" i="18"/>
  <c r="O83" i="18"/>
  <c r="U113" i="18"/>
  <c r="U214" i="18"/>
  <c r="U225" i="18"/>
  <c r="U132" i="18"/>
  <c r="U209" i="18"/>
  <c r="V68" i="18"/>
  <c r="AN69" i="18" s="1"/>
  <c r="AN71" i="18" s="1"/>
  <c r="U108" i="18"/>
  <c r="AA135" i="18"/>
  <c r="U199" i="18"/>
  <c r="U249" i="18"/>
  <c r="N16" i="18"/>
  <c r="U153" i="18"/>
  <c r="AD151" i="18"/>
  <c r="K167" i="18"/>
  <c r="AJ209" i="18"/>
  <c r="K215" i="18"/>
  <c r="U281" i="18"/>
  <c r="U95" i="18"/>
  <c r="AA119" i="18"/>
  <c r="U148" i="18"/>
  <c r="U213" i="18"/>
  <c r="P217" i="18"/>
  <c r="AA180" i="18"/>
  <c r="P55" i="18"/>
  <c r="K80" i="18"/>
  <c r="U140" i="18"/>
  <c r="U187" i="18"/>
  <c r="U53" i="18"/>
  <c r="U146" i="18"/>
  <c r="U90" i="18"/>
  <c r="N17" i="18"/>
  <c r="U52" i="18"/>
  <c r="U57" i="18"/>
  <c r="AB68" i="18"/>
  <c r="G89" i="18"/>
  <c r="K91" i="18"/>
  <c r="K96" i="18"/>
  <c r="K137" i="18"/>
  <c r="P135" i="18"/>
  <c r="P162" i="18"/>
  <c r="N171" i="18"/>
  <c r="M237" i="18"/>
  <c r="N180" i="18"/>
  <c r="U193" i="18"/>
  <c r="U215" i="18"/>
  <c r="K262" i="18"/>
  <c r="K44" i="18"/>
  <c r="R14" i="18"/>
  <c r="U62" i="18"/>
  <c r="K70" i="18"/>
  <c r="M87" i="18"/>
  <c r="Q102" i="18"/>
  <c r="K102" i="18" s="1"/>
  <c r="U137" i="18"/>
  <c r="U149" i="18"/>
  <c r="AG161" i="18"/>
  <c r="AG151" i="18" s="1"/>
  <c r="AD162" i="18"/>
  <c r="U176" i="18"/>
  <c r="AA200" i="18"/>
  <c r="AA197" i="18" s="1"/>
  <c r="W217" i="18"/>
  <c r="AO218" i="18" s="1"/>
  <c r="AO219" i="18" s="1"/>
  <c r="K220" i="18"/>
  <c r="U229" i="18"/>
  <c r="K242" i="18"/>
  <c r="AD237" i="18"/>
  <c r="U247" i="18"/>
  <c r="U265" i="18"/>
  <c r="N267" i="18"/>
  <c r="U276" i="18"/>
  <c r="U280" i="18"/>
  <c r="O289" i="18"/>
  <c r="L104" i="18"/>
  <c r="G14" i="18"/>
  <c r="K32" i="18"/>
  <c r="G68" i="18"/>
  <c r="K79" i="18"/>
  <c r="K81" i="18"/>
  <c r="X83" i="18"/>
  <c r="G93" i="18"/>
  <c r="U94" i="18"/>
  <c r="U121" i="18"/>
  <c r="K127" i="18"/>
  <c r="O135" i="18"/>
  <c r="K154" i="18"/>
  <c r="K169" i="18"/>
  <c r="U235" i="18"/>
  <c r="U243" i="18"/>
  <c r="U248" i="18"/>
  <c r="K255" i="18"/>
  <c r="U257" i="18"/>
  <c r="N259" i="18"/>
  <c r="U260" i="18"/>
  <c r="N266" i="18"/>
  <c r="U272" i="18"/>
  <c r="AD104" i="18"/>
  <c r="AD119" i="18"/>
  <c r="AA151" i="18"/>
  <c r="Q237" i="18"/>
  <c r="M251" i="18"/>
  <c r="U275" i="18"/>
  <c r="AA55" i="18"/>
  <c r="N62" i="18"/>
  <c r="N55" i="18" s="1"/>
  <c r="U63" i="18"/>
  <c r="M68" i="18"/>
  <c r="U75" i="18"/>
  <c r="U79" i="18"/>
  <c r="U81" i="18"/>
  <c r="U85" i="18"/>
  <c r="K98" i="18"/>
  <c r="U107" i="18"/>
  <c r="K141" i="18"/>
  <c r="Q161" i="18"/>
  <c r="Q151" i="18" s="1"/>
  <c r="U174" i="18"/>
  <c r="K189" i="18"/>
  <c r="U212" i="18"/>
  <c r="K223" i="18"/>
  <c r="K253" i="18"/>
  <c r="U255" i="18"/>
  <c r="N277" i="18"/>
  <c r="N251" i="18" s="1"/>
  <c r="U283" i="18"/>
  <c r="R291" i="16"/>
  <c r="K158" i="18"/>
  <c r="K33" i="18"/>
  <c r="K43" i="18"/>
  <c r="K78" i="18"/>
  <c r="U102" i="18"/>
  <c r="AH151" i="18"/>
  <c r="U158" i="18"/>
  <c r="O197" i="18"/>
  <c r="X222" i="18"/>
  <c r="N244" i="18"/>
  <c r="AG237" i="18"/>
  <c r="AA251" i="18"/>
  <c r="K173" i="18"/>
  <c r="U35" i="18"/>
  <c r="K76" i="18"/>
  <c r="U126" i="18"/>
  <c r="X135" i="18"/>
  <c r="U143" i="18"/>
  <c r="U186" i="18"/>
  <c r="U198" i="18"/>
  <c r="U211" i="18"/>
  <c r="AA222" i="18"/>
  <c r="U258" i="18"/>
  <c r="U266" i="18"/>
  <c r="L45" i="18"/>
  <c r="U93" i="18"/>
  <c r="L14" i="18"/>
  <c r="K21" i="18"/>
  <c r="O24" i="18"/>
  <c r="N24" i="18" s="1"/>
  <c r="K39" i="18"/>
  <c r="U78" i="18"/>
  <c r="U92" i="18"/>
  <c r="M104" i="18"/>
  <c r="K115" i="18"/>
  <c r="O217" i="18"/>
  <c r="K113" i="18"/>
  <c r="U171" i="18"/>
  <c r="W55" i="18"/>
  <c r="AO56" i="18" s="1"/>
  <c r="AO57" i="18" s="1"/>
  <c r="M55" i="18"/>
  <c r="L68" i="18"/>
  <c r="AG104" i="18"/>
  <c r="K130" i="18"/>
  <c r="AG222" i="18"/>
  <c r="K143" i="18"/>
  <c r="G151" i="18"/>
  <c r="U47" i="18"/>
  <c r="U45" i="18" s="1"/>
  <c r="AG68" i="18"/>
  <c r="K16" i="18"/>
  <c r="U50" i="18"/>
  <c r="K63" i="18"/>
  <c r="U110" i="18"/>
  <c r="K114" i="18"/>
  <c r="U123" i="18"/>
  <c r="U128" i="18"/>
  <c r="N139" i="18"/>
  <c r="N135" i="18" s="1"/>
  <c r="AG135" i="18"/>
  <c r="U175" i="18"/>
  <c r="AG162" i="18"/>
  <c r="U224" i="18"/>
  <c r="K227" i="18"/>
  <c r="U232" i="18"/>
  <c r="AA241" i="18"/>
  <c r="U246" i="18"/>
  <c r="K248" i="18"/>
  <c r="K263" i="18"/>
  <c r="K272" i="18"/>
  <c r="U273" i="18"/>
  <c r="U69" i="18"/>
  <c r="W68" i="18"/>
  <c r="AO69" i="18" s="1"/>
  <c r="AO71" i="18" s="1"/>
  <c r="X68" i="18"/>
  <c r="O222" i="18"/>
  <c r="N233" i="18"/>
  <c r="K274" i="18"/>
  <c r="L251" i="18"/>
  <c r="O251" i="18"/>
  <c r="W162" i="18"/>
  <c r="AO163" i="18" s="1"/>
  <c r="AO164" i="18" s="1"/>
  <c r="S291" i="16"/>
  <c r="K201" i="18"/>
  <c r="L197" i="18"/>
  <c r="K15" i="18"/>
  <c r="N15" i="18"/>
  <c r="Q68" i="18"/>
  <c r="P68" i="18"/>
  <c r="N75" i="18"/>
  <c r="N68" i="18" s="1"/>
  <c r="AA88" i="18"/>
  <c r="AA83" i="18" s="1"/>
  <c r="AB83" i="18"/>
  <c r="V88" i="18"/>
  <c r="U88" i="18" s="1"/>
  <c r="V135" i="18"/>
  <c r="AN136" i="18" s="1"/>
  <c r="AN137" i="18" s="1"/>
  <c r="U136" i="18"/>
  <c r="R289" i="16"/>
  <c r="Y13" i="18"/>
  <c r="Y12" i="18" s="1"/>
  <c r="Y8" i="18" s="1"/>
  <c r="K77" i="18"/>
  <c r="K87" i="18"/>
  <c r="U111" i="18"/>
  <c r="W135" i="18"/>
  <c r="U141" i="18"/>
  <c r="V151" i="18"/>
  <c r="U154" i="18"/>
  <c r="U165" i="18"/>
  <c r="U207" i="18"/>
  <c r="W222" i="18"/>
  <c r="AO223" i="18" s="1"/>
  <c r="AO224" i="18" s="1"/>
  <c r="U223" i="18"/>
  <c r="N229" i="18"/>
  <c r="N222" i="18" s="1"/>
  <c r="N265" i="18"/>
  <c r="S10" i="18"/>
  <c r="S9" i="18" s="1"/>
  <c r="Q11" i="18"/>
  <c r="Q10" i="18" s="1"/>
  <c r="Q9" i="18" s="1"/>
  <c r="Q103" i="18"/>
  <c r="R83" i="18"/>
  <c r="R13" i="18" s="1"/>
  <c r="AG30" i="18"/>
  <c r="AG103" i="18"/>
  <c r="AG83" i="18" s="1"/>
  <c r="AH83" i="18"/>
  <c r="L222" i="18"/>
  <c r="G284" i="18"/>
  <c r="G289" i="18"/>
  <c r="K19" i="18"/>
  <c r="AK13" i="18"/>
  <c r="AK12" i="18" s="1"/>
  <c r="AK8" i="18" s="1"/>
  <c r="K37" i="18"/>
  <c r="U89" i="18"/>
  <c r="L119" i="18"/>
  <c r="U169" i="18"/>
  <c r="L180" i="18"/>
  <c r="U218" i="18"/>
  <c r="U217" i="18" s="1"/>
  <c r="V217" i="18"/>
  <c r="AN218" i="18" s="1"/>
  <c r="AN219" i="18" s="1"/>
  <c r="K221" i="18"/>
  <c r="M222" i="18"/>
  <c r="N239" i="18"/>
  <c r="U254" i="18"/>
  <c r="U271" i="18"/>
  <c r="L290" i="18"/>
  <c r="K290" i="18" s="1"/>
  <c r="K289" i="18" s="1"/>
  <c r="Q117" i="18"/>
  <c r="Q104" i="18" s="1"/>
  <c r="S104" i="18"/>
  <c r="K155" i="18"/>
  <c r="N166" i="18"/>
  <c r="AG119" i="18"/>
  <c r="M197" i="18"/>
  <c r="K200" i="18"/>
  <c r="W251" i="18"/>
  <c r="AO252" i="18" s="1"/>
  <c r="AO253" i="18" s="1"/>
  <c r="U252" i="18"/>
  <c r="X251" i="18"/>
  <c r="AD251" i="18"/>
  <c r="W45" i="18"/>
  <c r="Q290" i="16"/>
  <c r="U112" i="18"/>
  <c r="U115" i="18"/>
  <c r="M135" i="18"/>
  <c r="W151" i="18"/>
  <c r="X162" i="18"/>
  <c r="V162" i="18"/>
  <c r="AN163" i="18" s="1"/>
  <c r="AN164" i="18" s="1"/>
  <c r="U190" i="18"/>
  <c r="AG197" i="18"/>
  <c r="P222" i="18"/>
  <c r="P251" i="18"/>
  <c r="W30" i="18"/>
  <c r="AO31" i="18" s="1"/>
  <c r="AO32" i="18" s="1"/>
  <c r="U105" i="18"/>
  <c r="V104" i="18"/>
  <c r="AN105" i="18" s="1"/>
  <c r="AN106" i="18" s="1"/>
  <c r="Q11" i="16"/>
  <c r="Q10" i="16" s="1"/>
  <c r="Q9" i="16" s="1"/>
  <c r="U37" i="18"/>
  <c r="K72" i="18"/>
  <c r="AG180" i="18"/>
  <c r="Q217" i="18"/>
  <c r="N291" i="16"/>
  <c r="N289" i="16" s="1"/>
  <c r="L55" i="18"/>
  <c r="K97" i="18"/>
  <c r="X104" i="18"/>
  <c r="G104" i="18"/>
  <c r="S119" i="18"/>
  <c r="Q133" i="18"/>
  <c r="Q119" i="18" s="1"/>
  <c r="M133" i="18"/>
  <c r="K133" i="18" s="1"/>
  <c r="Q135" i="18"/>
  <c r="X151" i="18"/>
  <c r="K159" i="18"/>
  <c r="G162" i="18"/>
  <c r="L162" i="18"/>
  <c r="Q222" i="18"/>
  <c r="Q251" i="18"/>
  <c r="K275" i="18"/>
  <c r="K18" i="18"/>
  <c r="AH14" i="18"/>
  <c r="Q45" i="18"/>
  <c r="G55" i="18"/>
  <c r="O104" i="18"/>
  <c r="K165" i="18"/>
  <c r="K168" i="18"/>
  <c r="N197" i="18"/>
  <c r="X217" i="18"/>
  <c r="U242" i="18"/>
  <c r="X284" i="18"/>
  <c r="T13" i="18"/>
  <c r="V19" i="18"/>
  <c r="V14" i="18" s="1"/>
  <c r="AN15" i="18" s="1"/>
  <c r="K22" i="18"/>
  <c r="K36" i="18"/>
  <c r="U46" i="18"/>
  <c r="Q55" i="18"/>
  <c r="K59" i="18"/>
  <c r="K71" i="18"/>
  <c r="U72" i="18"/>
  <c r="U80" i="18"/>
  <c r="N108" i="18"/>
  <c r="K116" i="18"/>
  <c r="G119" i="18"/>
  <c r="L135" i="18"/>
  <c r="U147" i="18"/>
  <c r="S151" i="18"/>
  <c r="U168" i="18"/>
  <c r="K176" i="18"/>
  <c r="U189" i="18"/>
  <c r="P197" i="18"/>
  <c r="K208" i="18"/>
  <c r="K214" i="18"/>
  <c r="K216" i="18"/>
  <c r="V222" i="18"/>
  <c r="AN223" i="18" s="1"/>
  <c r="AN224" i="18" s="1"/>
  <c r="U239" i="18"/>
  <c r="O237" i="18"/>
  <c r="K257" i="18"/>
  <c r="U278" i="18"/>
  <c r="V30" i="18"/>
  <c r="AN31" i="18" s="1"/>
  <c r="AN32" i="18" s="1"/>
  <c r="X30" i="18"/>
  <c r="AG45" i="18"/>
  <c r="U59" i="18"/>
  <c r="U86" i="18"/>
  <c r="U83" i="18" s="1"/>
  <c r="N110" i="18"/>
  <c r="V119" i="18"/>
  <c r="AN120" i="18" s="1"/>
  <c r="AN121" i="18" s="1"/>
  <c r="U122" i="18"/>
  <c r="K153" i="18"/>
  <c r="M162" i="18"/>
  <c r="G180" i="18"/>
  <c r="M180" i="18"/>
  <c r="AD180" i="18"/>
  <c r="Q197" i="18"/>
  <c r="AE13" i="18"/>
  <c r="W14" i="18"/>
  <c r="AO15" i="18" s="1"/>
  <c r="AO16" i="18" s="1"/>
  <c r="K17" i="18"/>
  <c r="U36" i="18"/>
  <c r="K38" i="18"/>
  <c r="AD30" i="18"/>
  <c r="P45" i="18"/>
  <c r="U71" i="18"/>
  <c r="U77" i="18"/>
  <c r="W119" i="18"/>
  <c r="AO120" i="18" s="1"/>
  <c r="AO121" i="18" s="1"/>
  <c r="U127" i="18"/>
  <c r="AD135" i="18"/>
  <c r="K148" i="18"/>
  <c r="N156" i="18"/>
  <c r="N151" i="18" s="1"/>
  <c r="U159" i="18"/>
  <c r="U170" i="18"/>
  <c r="V180" i="18"/>
  <c r="AN181" i="18" s="1"/>
  <c r="AN182" i="18" s="1"/>
  <c r="U183" i="18"/>
  <c r="U185" i="18"/>
  <c r="U188" i="18"/>
  <c r="X197" i="18"/>
  <c r="U205" i="18"/>
  <c r="K213" i="18"/>
  <c r="U241" i="18"/>
  <c r="G251" i="18"/>
  <c r="AG251" i="18"/>
  <c r="H13" i="18"/>
  <c r="H12" i="18" s="1"/>
  <c r="H8" i="18" s="1"/>
  <c r="AF13" i="18"/>
  <c r="X14" i="18"/>
  <c r="AA18" i="18"/>
  <c r="M14" i="18"/>
  <c r="AG63" i="18"/>
  <c r="AG55" i="18" s="1"/>
  <c r="N83" i="18"/>
  <c r="X119" i="18"/>
  <c r="G135" i="18"/>
  <c r="AB151" i="18"/>
  <c r="L151" i="18"/>
  <c r="W180" i="18"/>
  <c r="AO181" i="18" s="1"/>
  <c r="AO182" i="18" s="1"/>
  <c r="G197" i="18"/>
  <c r="AD197" i="18"/>
  <c r="G222" i="18"/>
  <c r="W237" i="18"/>
  <c r="AO238" i="18" s="1"/>
  <c r="AO239" i="18" s="1"/>
  <c r="P237" i="18"/>
  <c r="AI13" i="18"/>
  <c r="G30" i="18"/>
  <c r="U74" i="18"/>
  <c r="AD68" i="18"/>
  <c r="K131" i="18"/>
  <c r="M151" i="18"/>
  <c r="U156" i="18"/>
  <c r="K177" i="18"/>
  <c r="X180" i="18"/>
  <c r="U200" i="18"/>
  <c r="K207" i="18"/>
  <c r="G237" i="18"/>
  <c r="X237" i="18"/>
  <c r="K254" i="18"/>
  <c r="S289" i="18"/>
  <c r="J13" i="18"/>
  <c r="J12" i="18" s="1"/>
  <c r="J8" i="18" s="1"/>
  <c r="K20" i="18"/>
  <c r="Z13" i="18"/>
  <c r="Z12" i="18" s="1"/>
  <c r="Z8" i="18" s="1"/>
  <c r="U58" i="18"/>
  <c r="U70" i="18"/>
  <c r="N109" i="18"/>
  <c r="U129" i="18"/>
  <c r="U142" i="18"/>
  <c r="K145" i="18"/>
  <c r="K160" i="18"/>
  <c r="O162" i="18"/>
  <c r="U192" i="18"/>
  <c r="K209" i="18"/>
  <c r="G217" i="18"/>
  <c r="AM218" i="18" s="1"/>
  <c r="AM219" i="18" s="1"/>
  <c r="K245" i="18"/>
  <c r="V251" i="18"/>
  <c r="AN252" i="18" s="1"/>
  <c r="AN253" i="18" s="1"/>
  <c r="K269" i="18"/>
  <c r="U270" i="18"/>
  <c r="K290" i="16"/>
  <c r="K289" i="16" s="1"/>
  <c r="G10" i="18"/>
  <c r="G9" i="18" s="1"/>
  <c r="AD14" i="18"/>
  <c r="U40" i="18"/>
  <c r="K35" i="18"/>
  <c r="AO136" i="18"/>
  <c r="AO137" i="18" s="1"/>
  <c r="AN152" i="18"/>
  <c r="AN153" i="18" s="1"/>
  <c r="AG24" i="18"/>
  <c r="AG14" i="18" s="1"/>
  <c r="L30" i="18"/>
  <c r="V45" i="18"/>
  <c r="AN46" i="18" s="1"/>
  <c r="AN47" i="18" s="1"/>
  <c r="AO152" i="18"/>
  <c r="AO153" i="18" s="1"/>
  <c r="AO46" i="18"/>
  <c r="AO47" i="18" s="1"/>
  <c r="AD55" i="18"/>
  <c r="K31" i="18"/>
  <c r="K89" i="18"/>
  <c r="N23" i="18"/>
  <c r="Q30" i="18"/>
  <c r="AA30" i="18"/>
  <c r="G45" i="18"/>
  <c r="N217" i="18"/>
  <c r="W197" i="18"/>
  <c r="AO198" i="18" s="1"/>
  <c r="AO199" i="18" s="1"/>
  <c r="U206" i="18"/>
  <c r="O30" i="18"/>
  <c r="N40" i="18"/>
  <c r="X55" i="18"/>
  <c r="K50" i="18"/>
  <c r="K45" i="18" s="1"/>
  <c r="U106" i="18"/>
  <c r="W104" i="18"/>
  <c r="AO105" i="18" s="1"/>
  <c r="AO106" i="18" s="1"/>
  <c r="Q291" i="18"/>
  <c r="Q289" i="18" s="1"/>
  <c r="R289" i="18"/>
  <c r="Q14" i="18"/>
  <c r="X45" i="18"/>
  <c r="V55" i="18"/>
  <c r="AN56" i="18" s="1"/>
  <c r="AN57" i="18" s="1"/>
  <c r="G91" i="18"/>
  <c r="AA106" i="18"/>
  <c r="AA104" i="18" s="1"/>
  <c r="K120" i="18"/>
  <c r="K138" i="18"/>
  <c r="K152" i="18"/>
  <c r="I83" i="18"/>
  <c r="I13" i="18" s="1"/>
  <c r="I12" i="18" s="1"/>
  <c r="I8" i="18" s="1"/>
  <c r="N124" i="18"/>
  <c r="N119" i="18" s="1"/>
  <c r="K136" i="18"/>
  <c r="U138" i="18"/>
  <c r="K181" i="18"/>
  <c r="V237" i="18"/>
  <c r="AN238" i="18" s="1"/>
  <c r="AN239" i="18" s="1"/>
  <c r="K252" i="18"/>
  <c r="W83" i="18"/>
  <c r="G90" i="18"/>
  <c r="U120" i="18"/>
  <c r="U152" i="18"/>
  <c r="U166" i="18"/>
  <c r="U181" i="18"/>
  <c r="K224" i="18"/>
  <c r="U56" i="18"/>
  <c r="L83" i="18"/>
  <c r="M83" i="18"/>
  <c r="K163" i="18"/>
  <c r="K199" i="18"/>
  <c r="AB197" i="18"/>
  <c r="K218" i="18"/>
  <c r="P104" i="18"/>
  <c r="AC104" i="18"/>
  <c r="AC197" i="18"/>
  <c r="V201" i="18"/>
  <c r="AB237" i="18"/>
  <c r="N240" i="18"/>
  <c r="U73" i="18"/>
  <c r="P83" i="18"/>
  <c r="O151" i="18"/>
  <c r="K222" i="18" l="1"/>
  <c r="AH13" i="18"/>
  <c r="AA237" i="18"/>
  <c r="K217" i="18"/>
  <c r="N30" i="18"/>
  <c r="L289" i="18"/>
  <c r="U222" i="18"/>
  <c r="AM223" i="18" s="1"/>
  <c r="AM224" i="18" s="1"/>
  <c r="U55" i="18"/>
  <c r="AM56" i="18" s="1"/>
  <c r="AM57" i="18" s="1"/>
  <c r="K104" i="18"/>
  <c r="AN16" i="18"/>
  <c r="K55" i="18"/>
  <c r="U162" i="18"/>
  <c r="AM163" i="18" s="1"/>
  <c r="AM164" i="18" s="1"/>
  <c r="K237" i="18"/>
  <c r="N104" i="18"/>
  <c r="K151" i="18"/>
  <c r="U104" i="18"/>
  <c r="AM105" i="18" s="1"/>
  <c r="AM106" i="18" s="1"/>
  <c r="N162" i="18"/>
  <c r="U151" i="18"/>
  <c r="AM152" i="18" s="1"/>
  <c r="AM153" i="18" s="1"/>
  <c r="U237" i="18"/>
  <c r="AM238" i="18" s="1"/>
  <c r="AM239" i="18" s="1"/>
  <c r="N14" i="18"/>
  <c r="U30" i="18"/>
  <c r="AM31" i="18" s="1"/>
  <c r="AM32" i="18" s="1"/>
  <c r="Q83" i="18"/>
  <c r="U180" i="18"/>
  <c r="AM181" i="18" s="1"/>
  <c r="AM182" i="18" s="1"/>
  <c r="V83" i="18"/>
  <c r="AN84" i="18" s="1"/>
  <c r="AN85" i="18" s="1"/>
  <c r="AM46" i="18"/>
  <c r="AM47" i="18" s="1"/>
  <c r="K83" i="18"/>
  <c r="K68" i="18"/>
  <c r="AB13" i="18"/>
  <c r="AN70" i="18"/>
  <c r="U251" i="18"/>
  <c r="AM252" i="18" s="1"/>
  <c r="AM253" i="18" s="1"/>
  <c r="K119" i="18"/>
  <c r="K180" i="18"/>
  <c r="O14" i="18"/>
  <c r="O13" i="18" s="1"/>
  <c r="K251" i="18"/>
  <c r="U68" i="18"/>
  <c r="AM69" i="18" s="1"/>
  <c r="AM70" i="18" s="1"/>
  <c r="S13" i="18"/>
  <c r="K14" i="18"/>
  <c r="U119" i="18"/>
  <c r="AM120" i="18" s="1"/>
  <c r="AM121" i="18" s="1"/>
  <c r="X13" i="18"/>
  <c r="X12" i="18" s="1"/>
  <c r="X8" i="18" s="1"/>
  <c r="W13" i="18"/>
  <c r="K162" i="18"/>
  <c r="AO70" i="18"/>
  <c r="S289" i="16"/>
  <c r="Q291" i="16"/>
  <c r="Q289" i="16" s="1"/>
  <c r="Q13" i="18"/>
  <c r="P13" i="18"/>
  <c r="M119" i="18"/>
  <c r="M13" i="18" s="1"/>
  <c r="U135" i="18"/>
  <c r="AM136" i="18" s="1"/>
  <c r="AM137" i="18" s="1"/>
  <c r="AA14" i="18"/>
  <c r="AA13" i="18" s="1"/>
  <c r="U18" i="18"/>
  <c r="U14" i="18" s="1"/>
  <c r="N237" i="18"/>
  <c r="K197" i="18"/>
  <c r="K135" i="18"/>
  <c r="U201" i="18"/>
  <c r="U197" i="18" s="1"/>
  <c r="AM198" i="18" s="1"/>
  <c r="AM199" i="18" s="1"/>
  <c r="V197" i="18"/>
  <c r="AN198" i="18" s="1"/>
  <c r="AN199" i="18" s="1"/>
  <c r="AO84" i="18"/>
  <c r="AO85" i="18" s="1"/>
  <c r="AC13" i="18"/>
  <c r="K30" i="18"/>
  <c r="L13" i="18"/>
  <c r="G83" i="18"/>
  <c r="AM84" i="18" s="1"/>
  <c r="AM85" i="18" s="1"/>
  <c r="AG13" i="18"/>
  <c r="AD13" i="18"/>
  <c r="N13" i="18" l="1"/>
  <c r="AM71" i="18"/>
  <c r="AM22" i="18"/>
  <c r="AM23" i="18" s="1"/>
  <c r="AM15" i="18"/>
  <c r="AM16" i="18" s="1"/>
  <c r="K13" i="18"/>
  <c r="G13" i="18"/>
  <c r="G12" i="18" s="1"/>
  <c r="G8" i="18" s="1"/>
  <c r="U13" i="18"/>
  <c r="V13" i="18"/>
  <c r="J251" i="16" l="1"/>
  <c r="R251" i="16"/>
  <c r="S251" i="16"/>
  <c r="X283" i="16"/>
  <c r="W283" i="16"/>
  <c r="V283" i="16"/>
  <c r="K283" i="16"/>
  <c r="G283" i="16"/>
  <c r="X282" i="16"/>
  <c r="W282" i="16"/>
  <c r="V282" i="16"/>
  <c r="K282" i="16"/>
  <c r="G282" i="16"/>
  <c r="X281" i="16"/>
  <c r="W281" i="16"/>
  <c r="V281" i="16"/>
  <c r="K281" i="16"/>
  <c r="G281" i="16"/>
  <c r="X280" i="16"/>
  <c r="W280" i="16"/>
  <c r="V280" i="16"/>
  <c r="K280" i="16"/>
  <c r="G280" i="16"/>
  <c r="X279" i="16"/>
  <c r="W279" i="16"/>
  <c r="V279" i="16"/>
  <c r="K279" i="16"/>
  <c r="G279" i="16"/>
  <c r="X278" i="16"/>
  <c r="W278" i="16"/>
  <c r="V278" i="16"/>
  <c r="K278" i="16"/>
  <c r="G278" i="16"/>
  <c r="AG277" i="16"/>
  <c r="X277" i="16"/>
  <c r="W277" i="16"/>
  <c r="V277" i="16"/>
  <c r="Q277" i="16"/>
  <c r="P277" i="16"/>
  <c r="O277" i="16"/>
  <c r="G277" i="16"/>
  <c r="AG276" i="16"/>
  <c r="X276" i="16"/>
  <c r="W276" i="16"/>
  <c r="V276" i="16"/>
  <c r="Q276" i="16"/>
  <c r="O276" i="16"/>
  <c r="N276" i="16" s="1"/>
  <c r="M276" i="16"/>
  <c r="K276" i="16" s="1"/>
  <c r="G276" i="16"/>
  <c r="AG275" i="16"/>
  <c r="X275" i="16"/>
  <c r="W275" i="16"/>
  <c r="V275" i="16"/>
  <c r="Q275" i="16"/>
  <c r="G275" i="16"/>
  <c r="AG274" i="16"/>
  <c r="X274" i="16"/>
  <c r="W274" i="16"/>
  <c r="V274" i="16"/>
  <c r="Q274" i="16"/>
  <c r="M274" i="16"/>
  <c r="L274" i="16"/>
  <c r="G274" i="16"/>
  <c r="AG273" i="16"/>
  <c r="X273" i="16"/>
  <c r="W273" i="16"/>
  <c r="V273" i="16"/>
  <c r="Q273" i="16"/>
  <c r="O273" i="16"/>
  <c r="N273" i="16" s="1"/>
  <c r="M273" i="16"/>
  <c r="K273" i="16" s="1"/>
  <c r="G273" i="16"/>
  <c r="AG272" i="16"/>
  <c r="X272" i="16"/>
  <c r="W272" i="16"/>
  <c r="V272" i="16"/>
  <c r="Q272" i="16"/>
  <c r="G272" i="16"/>
  <c r="AG271" i="16"/>
  <c r="X271" i="16"/>
  <c r="W271" i="16"/>
  <c r="V271" i="16"/>
  <c r="Q271" i="16"/>
  <c r="G271" i="16"/>
  <c r="AG270" i="16"/>
  <c r="X270" i="16"/>
  <c r="W270" i="16"/>
  <c r="V270" i="16"/>
  <c r="U270" i="16" s="1"/>
  <c r="Q270" i="16"/>
  <c r="P270" i="16"/>
  <c r="O270" i="16"/>
  <c r="G270" i="16"/>
  <c r="AG269" i="16"/>
  <c r="X269" i="16"/>
  <c r="W269" i="16"/>
  <c r="V269" i="16"/>
  <c r="Q269" i="16"/>
  <c r="M269" i="16"/>
  <c r="L269" i="16"/>
  <c r="G269" i="16"/>
  <c r="AD268" i="16"/>
  <c r="X268" i="16"/>
  <c r="W268" i="16"/>
  <c r="V268" i="16"/>
  <c r="Q268" i="16"/>
  <c r="P268" i="16"/>
  <c r="O268" i="16"/>
  <c r="N268" i="16" s="1"/>
  <c r="G268" i="16"/>
  <c r="AD267" i="16"/>
  <c r="X267" i="16"/>
  <c r="W267" i="16"/>
  <c r="V267" i="16"/>
  <c r="Q267" i="16"/>
  <c r="P267" i="16"/>
  <c r="O267" i="16"/>
  <c r="G267" i="16"/>
  <c r="AD266" i="16"/>
  <c r="X266" i="16"/>
  <c r="W266" i="16"/>
  <c r="V266" i="16"/>
  <c r="Q266" i="16"/>
  <c r="P266" i="16"/>
  <c r="O266" i="16"/>
  <c r="G266" i="16"/>
  <c r="AD265" i="16"/>
  <c r="X265" i="16"/>
  <c r="W265" i="16"/>
  <c r="V265" i="16"/>
  <c r="Q265" i="16"/>
  <c r="P265" i="16"/>
  <c r="O265" i="16"/>
  <c r="N265" i="16" s="1"/>
  <c r="G265" i="16"/>
  <c r="AA264" i="16"/>
  <c r="X264" i="16"/>
  <c r="W264" i="16"/>
  <c r="V264" i="16"/>
  <c r="U264" i="16" s="1"/>
  <c r="Q264" i="16"/>
  <c r="P264" i="16"/>
  <c r="O264" i="16"/>
  <c r="G264" i="16"/>
  <c r="AA263" i="16"/>
  <c r="X263" i="16"/>
  <c r="W263" i="16"/>
  <c r="V263" i="16"/>
  <c r="Q263" i="16"/>
  <c r="M263" i="16"/>
  <c r="L263" i="16"/>
  <c r="G263" i="16"/>
  <c r="AA262" i="16"/>
  <c r="X262" i="16"/>
  <c r="W262" i="16"/>
  <c r="V262" i="16"/>
  <c r="Q262" i="16"/>
  <c r="M262" i="16"/>
  <c r="L262" i="16"/>
  <c r="K262" i="16" s="1"/>
  <c r="G262" i="16"/>
  <c r="AA261" i="16"/>
  <c r="X261" i="16"/>
  <c r="W261" i="16"/>
  <c r="V261" i="16"/>
  <c r="Q261" i="16"/>
  <c r="P261" i="16"/>
  <c r="O261" i="16"/>
  <c r="G261" i="16"/>
  <c r="AD260" i="16"/>
  <c r="X260" i="16"/>
  <c r="W260" i="16"/>
  <c r="V260" i="16"/>
  <c r="Q260" i="16"/>
  <c r="P260" i="16"/>
  <c r="O260" i="16"/>
  <c r="G260" i="16"/>
  <c r="AA259" i="16"/>
  <c r="X259" i="16"/>
  <c r="W259" i="16"/>
  <c r="V259" i="16"/>
  <c r="Q259" i="16"/>
  <c r="P259" i="16"/>
  <c r="O259" i="16"/>
  <c r="G259" i="16"/>
  <c r="AA258" i="16"/>
  <c r="X258" i="16"/>
  <c r="W258" i="16"/>
  <c r="V258" i="16"/>
  <c r="U258" i="16" s="1"/>
  <c r="Q258" i="16"/>
  <c r="P258" i="16"/>
  <c r="O258" i="16"/>
  <c r="G258" i="16"/>
  <c r="X257" i="16"/>
  <c r="W257" i="16"/>
  <c r="V257" i="16"/>
  <c r="U257" i="16" s="1"/>
  <c r="Q257" i="16"/>
  <c r="G257" i="16"/>
  <c r="X256" i="16"/>
  <c r="W256" i="16"/>
  <c r="V256" i="16"/>
  <c r="U256" i="16" s="1"/>
  <c r="Q256" i="16"/>
  <c r="G256" i="16"/>
  <c r="X255" i="16"/>
  <c r="W255" i="16"/>
  <c r="V255" i="16"/>
  <c r="Q255" i="16"/>
  <c r="G255" i="16"/>
  <c r="X254" i="16"/>
  <c r="W254" i="16"/>
  <c r="V254" i="16"/>
  <c r="Q254" i="16"/>
  <c r="G254" i="16"/>
  <c r="X253" i="16"/>
  <c r="W253" i="16"/>
  <c r="V253" i="16"/>
  <c r="Q253" i="16"/>
  <c r="G253" i="16"/>
  <c r="A253" i="16"/>
  <c r="A254" i="16" s="1"/>
  <c r="A255" i="16" s="1"/>
  <c r="A256" i="16" s="1"/>
  <c r="A257" i="16" s="1"/>
  <c r="A258" i="16" s="1"/>
  <c r="A259" i="16" s="1"/>
  <c r="A260" i="16" s="1"/>
  <c r="A261" i="16" s="1"/>
  <c r="A262" i="16" s="1"/>
  <c r="A263" i="16" s="1"/>
  <c r="A264" i="16" s="1"/>
  <c r="A265" i="16" s="1"/>
  <c r="A266" i="16" s="1"/>
  <c r="A267" i="16" s="1"/>
  <c r="A268" i="16" s="1"/>
  <c r="A269" i="16" s="1"/>
  <c r="A270" i="16" s="1"/>
  <c r="A271" i="16" s="1"/>
  <c r="A272" i="16" s="1"/>
  <c r="A273" i="16" s="1"/>
  <c r="A274" i="16" s="1"/>
  <c r="A275" i="16" s="1"/>
  <c r="A276" i="16" s="1"/>
  <c r="A277" i="16" s="1"/>
  <c r="A278" i="16" s="1"/>
  <c r="A279" i="16" s="1"/>
  <c r="A280" i="16" s="1"/>
  <c r="A281" i="16" s="1"/>
  <c r="A282" i="16" s="1"/>
  <c r="A283" i="16" s="1"/>
  <c r="X252" i="16"/>
  <c r="W252" i="16"/>
  <c r="V252" i="16"/>
  <c r="Q252" i="16"/>
  <c r="G252" i="16"/>
  <c r="X250" i="16"/>
  <c r="W250" i="16"/>
  <c r="V250" i="16"/>
  <c r="U250" i="16" s="1"/>
  <c r="K250" i="16"/>
  <c r="G250" i="16"/>
  <c r="AG249" i="16"/>
  <c r="X249" i="16"/>
  <c r="W249" i="16"/>
  <c r="V249" i="16"/>
  <c r="Q249" i="16"/>
  <c r="M249" i="16"/>
  <c r="L249" i="16"/>
  <c r="K249" i="16" s="1"/>
  <c r="G249" i="16"/>
  <c r="AG248" i="16"/>
  <c r="X248" i="16"/>
  <c r="W248" i="16"/>
  <c r="V248" i="16"/>
  <c r="Q248" i="16"/>
  <c r="G248" i="16"/>
  <c r="AG247" i="16"/>
  <c r="X247" i="16"/>
  <c r="W247" i="16"/>
  <c r="V247" i="16"/>
  <c r="Q247" i="16"/>
  <c r="P247" i="16"/>
  <c r="O247" i="16"/>
  <c r="G247" i="16"/>
  <c r="AG246" i="16"/>
  <c r="X246" i="16"/>
  <c r="W246" i="16"/>
  <c r="V246" i="16"/>
  <c r="Q246" i="16"/>
  <c r="G246" i="16"/>
  <c r="AG245" i="16"/>
  <c r="X245" i="16"/>
  <c r="W245" i="16"/>
  <c r="V245" i="16"/>
  <c r="Q245" i="16"/>
  <c r="G245" i="16"/>
  <c r="AD244" i="16"/>
  <c r="X244" i="16"/>
  <c r="W244" i="16"/>
  <c r="V244" i="16"/>
  <c r="P244" i="16"/>
  <c r="O244" i="16"/>
  <c r="G244" i="16"/>
  <c r="AD243" i="16"/>
  <c r="X243" i="16"/>
  <c r="W243" i="16"/>
  <c r="V243" i="16"/>
  <c r="P243" i="16"/>
  <c r="N243" i="16" s="1"/>
  <c r="L243" i="16"/>
  <c r="K243" i="16" s="1"/>
  <c r="G243" i="16"/>
  <c r="AB242" i="16"/>
  <c r="AA242" i="16" s="1"/>
  <c r="X242" i="16"/>
  <c r="W242" i="16"/>
  <c r="L242" i="16"/>
  <c r="K242" i="16" s="1"/>
  <c r="G242" i="16"/>
  <c r="AB241" i="16"/>
  <c r="AA241" i="16" s="1"/>
  <c r="X241" i="16"/>
  <c r="W241" i="16"/>
  <c r="V241" i="16"/>
  <c r="U241" i="16"/>
  <c r="L241" i="16"/>
  <c r="K241" i="16" s="1"/>
  <c r="G241" i="16"/>
  <c r="AA240" i="16"/>
  <c r="X240" i="16"/>
  <c r="W240" i="16"/>
  <c r="V240" i="16"/>
  <c r="P240" i="16"/>
  <c r="O240" i="16"/>
  <c r="G240" i="16"/>
  <c r="AA239" i="16"/>
  <c r="X239" i="16"/>
  <c r="W239" i="16"/>
  <c r="V239" i="16"/>
  <c r="P239" i="16"/>
  <c r="O239" i="16"/>
  <c r="G239" i="16"/>
  <c r="A239" i="16"/>
  <c r="A240" i="16" s="1"/>
  <c r="A241" i="16" s="1"/>
  <c r="A242" i="16" s="1"/>
  <c r="A243" i="16" s="1"/>
  <c r="A244" i="16" s="1"/>
  <c r="A245" i="16" s="1"/>
  <c r="A246" i="16" s="1"/>
  <c r="A247" i="16" s="1"/>
  <c r="A248" i="16" s="1"/>
  <c r="A249" i="16" s="1"/>
  <c r="A250" i="16" s="1"/>
  <c r="X238" i="16"/>
  <c r="W238" i="16"/>
  <c r="V238" i="16"/>
  <c r="G238" i="16"/>
  <c r="K238" i="16" s="1"/>
  <c r="N261" i="16" l="1"/>
  <c r="N264" i="16"/>
  <c r="N267" i="16"/>
  <c r="U283" i="16"/>
  <c r="U244" i="16"/>
  <c r="U246" i="16"/>
  <c r="K248" i="16"/>
  <c r="U276" i="16"/>
  <c r="U248" i="16"/>
  <c r="U275" i="16"/>
  <c r="U238" i="16"/>
  <c r="K252" i="16"/>
  <c r="U254" i="16"/>
  <c r="U247" i="16"/>
  <c r="V242" i="16"/>
  <c r="U242" i="16" s="1"/>
  <c r="U263" i="16"/>
  <c r="U266" i="16"/>
  <c r="U269" i="16"/>
  <c r="K271" i="16"/>
  <c r="U274" i="16"/>
  <c r="N270" i="16"/>
  <c r="U271" i="16"/>
  <c r="U259" i="16"/>
  <c r="U268" i="16"/>
  <c r="P251" i="16"/>
  <c r="N244" i="16"/>
  <c r="K246" i="16"/>
  <c r="U249" i="16"/>
  <c r="U277" i="16"/>
  <c r="U245" i="16"/>
  <c r="U262" i="16"/>
  <c r="U265" i="16"/>
  <c r="Q251" i="16"/>
  <c r="U280" i="16"/>
  <c r="U278" i="16"/>
  <c r="U261" i="16"/>
  <c r="K255" i="16"/>
  <c r="U272" i="16"/>
  <c r="N259" i="16"/>
  <c r="K269" i="16"/>
  <c r="K274" i="16"/>
  <c r="U281" i="16"/>
  <c r="N240" i="16"/>
  <c r="M251" i="16"/>
  <c r="U240" i="16"/>
  <c r="U243" i="16"/>
  <c r="N247" i="16"/>
  <c r="K256" i="16"/>
  <c r="N258" i="16"/>
  <c r="N239" i="16"/>
  <c r="K245" i="16"/>
  <c r="U239" i="16"/>
  <c r="K254" i="16"/>
  <c r="N277" i="16"/>
  <c r="U252" i="16"/>
  <c r="K257" i="16"/>
  <c r="U279" i="16"/>
  <c r="O251" i="16"/>
  <c r="N260" i="16"/>
  <c r="K263" i="16"/>
  <c r="K253" i="16"/>
  <c r="U273" i="16"/>
  <c r="L251" i="16"/>
  <c r="U255" i="16"/>
  <c r="U260" i="16"/>
  <c r="K275" i="16"/>
  <c r="U282" i="16"/>
  <c r="U253" i="16"/>
  <c r="N266" i="16"/>
  <c r="U267" i="16"/>
  <c r="K272" i="16"/>
  <c r="K251" i="16" l="1"/>
  <c r="N251" i="16"/>
  <c r="H237" i="16"/>
  <c r="I237" i="16"/>
  <c r="J237" i="16"/>
  <c r="K237" i="16"/>
  <c r="L237" i="16"/>
  <c r="M237" i="16"/>
  <c r="N237" i="16"/>
  <c r="O237" i="16"/>
  <c r="P237" i="16"/>
  <c r="Q237" i="16"/>
  <c r="R237" i="16"/>
  <c r="S237" i="16"/>
  <c r="O232" i="16"/>
  <c r="N232" i="16" s="1"/>
  <c r="M227" i="16"/>
  <c r="M231" i="16"/>
  <c r="M232" i="16"/>
  <c r="K232" i="16" s="1"/>
  <c r="M233" i="16"/>
  <c r="K233" i="16" s="1"/>
  <c r="M234" i="16"/>
  <c r="K234" i="16" s="1"/>
  <c r="L226" i="16"/>
  <c r="K226" i="16" s="1"/>
  <c r="L227" i="16"/>
  <c r="L228" i="16"/>
  <c r="K228" i="16" s="1"/>
  <c r="L230" i="16"/>
  <c r="K230" i="16" s="1"/>
  <c r="L231" i="16"/>
  <c r="L225" i="16"/>
  <c r="P228" i="16"/>
  <c r="N228" i="16" s="1"/>
  <c r="O233" i="16"/>
  <c r="N233" i="16" s="1"/>
  <c r="O234" i="16"/>
  <c r="N234" i="16" s="1"/>
  <c r="P230" i="16"/>
  <c r="N230" i="16" s="1"/>
  <c r="P226" i="16"/>
  <c r="N226" i="16" s="1"/>
  <c r="K225" i="16"/>
  <c r="P225" i="16"/>
  <c r="N225" i="16" s="1"/>
  <c r="P229" i="16"/>
  <c r="O229" i="16"/>
  <c r="N236" i="16"/>
  <c r="P235" i="16"/>
  <c r="O235" i="16"/>
  <c r="Q236" i="16"/>
  <c r="Q235" i="16"/>
  <c r="Q234" i="16"/>
  <c r="Q233" i="16"/>
  <c r="Q232" i="16"/>
  <c r="Q231" i="16"/>
  <c r="H222" i="16"/>
  <c r="I222" i="16"/>
  <c r="J222" i="16"/>
  <c r="R222" i="16"/>
  <c r="S222" i="16"/>
  <c r="T222" i="16"/>
  <c r="Q230" i="16"/>
  <c r="Q224" i="16"/>
  <c r="Q225" i="16"/>
  <c r="Q226" i="16"/>
  <c r="Q227" i="16"/>
  <c r="Q228" i="16"/>
  <c r="Q229" i="16"/>
  <c r="Q223" i="16"/>
  <c r="A224" i="16"/>
  <c r="A225" i="16" s="1"/>
  <c r="A226" i="16" s="1"/>
  <c r="A227" i="16" s="1"/>
  <c r="A228" i="16" s="1"/>
  <c r="A229" i="16" s="1"/>
  <c r="A231" i="16" s="1"/>
  <c r="A232" i="16" s="1"/>
  <c r="A230" i="16" s="1"/>
  <c r="A233" i="16" s="1"/>
  <c r="A234" i="16" s="1"/>
  <c r="A235" i="16" s="1"/>
  <c r="A236" i="16" s="1"/>
  <c r="K231" i="16" l="1"/>
  <c r="N235" i="16"/>
  <c r="N229" i="16"/>
  <c r="Q222" i="16"/>
  <c r="O222" i="16"/>
  <c r="P222" i="16"/>
  <c r="M222" i="16"/>
  <c r="K227" i="16"/>
  <c r="L222" i="16"/>
  <c r="N222" i="16"/>
  <c r="M221" i="16" l="1"/>
  <c r="K221" i="16" s="1"/>
  <c r="O221" i="16"/>
  <c r="N221" i="16" s="1"/>
  <c r="P219" i="16"/>
  <c r="O219" i="16"/>
  <c r="P220" i="16"/>
  <c r="P217" i="16" s="1"/>
  <c r="L220" i="16"/>
  <c r="L217" i="16" s="1"/>
  <c r="M217" i="16"/>
  <c r="R217" i="16"/>
  <c r="S217" i="16"/>
  <c r="T217" i="16"/>
  <c r="Q221" i="16"/>
  <c r="Q219" i="16"/>
  <c r="Q220" i="16"/>
  <c r="Q218" i="16"/>
  <c r="A219" i="16"/>
  <c r="A220" i="16" s="1"/>
  <c r="A221" i="16" s="1"/>
  <c r="Q209" i="16"/>
  <c r="V209" i="16"/>
  <c r="W209" i="16"/>
  <c r="AK209" i="16"/>
  <c r="AL209" i="16"/>
  <c r="O197" i="16"/>
  <c r="T197" i="16"/>
  <c r="P203" i="16"/>
  <c r="N203" i="16" s="1"/>
  <c r="N206" i="16"/>
  <c r="L206" i="16"/>
  <c r="K206" i="16" s="1"/>
  <c r="P206" i="16"/>
  <c r="M211" i="16"/>
  <c r="K211" i="16" s="1"/>
  <c r="O211" i="16"/>
  <c r="L203" i="16"/>
  <c r="K203" i="16" s="1"/>
  <c r="M201" i="16"/>
  <c r="L201" i="16"/>
  <c r="M200" i="16"/>
  <c r="L200" i="16"/>
  <c r="K200" i="16" s="1"/>
  <c r="Q199" i="16"/>
  <c r="Q200" i="16"/>
  <c r="Q201" i="16"/>
  <c r="Q202" i="16"/>
  <c r="Q203" i="16"/>
  <c r="Q204" i="16"/>
  <c r="Q205" i="16"/>
  <c r="Q206" i="16"/>
  <c r="Q207" i="16"/>
  <c r="Q208" i="16"/>
  <c r="Q210" i="16"/>
  <c r="Q211" i="16"/>
  <c r="Q212" i="16"/>
  <c r="Q213" i="16"/>
  <c r="Q214" i="16"/>
  <c r="Q215" i="16"/>
  <c r="Q216" i="16"/>
  <c r="Q198" i="16"/>
  <c r="N219" i="16" l="1"/>
  <c r="K201" i="16"/>
  <c r="Q217" i="16"/>
  <c r="N220" i="16"/>
  <c r="N217" i="16" s="1"/>
  <c r="K220" i="16"/>
  <c r="O217" i="16"/>
  <c r="U209" i="16"/>
  <c r="P197" i="16"/>
  <c r="N211" i="16"/>
  <c r="N197" i="16" s="1"/>
  <c r="A182" i="16" l="1"/>
  <c r="A183" i="16" s="1"/>
  <c r="A184" i="16" s="1"/>
  <c r="A185" i="16" s="1"/>
  <c r="A186" i="16" s="1"/>
  <c r="A187" i="16" s="1"/>
  <c r="A188" i="16" s="1"/>
  <c r="A189" i="16" s="1"/>
  <c r="A190" i="16" s="1"/>
  <c r="A191" i="16" s="1"/>
  <c r="A192" i="16" s="1"/>
  <c r="A193" i="16" s="1"/>
  <c r="A194" i="16" s="1"/>
  <c r="A195" i="16" s="1"/>
  <c r="A196" i="16" s="1"/>
  <c r="P188" i="16"/>
  <c r="N188" i="16" s="1"/>
  <c r="P187" i="16"/>
  <c r="N187" i="16" s="1"/>
  <c r="L186" i="16"/>
  <c r="M186" i="16"/>
  <c r="L187" i="16"/>
  <c r="K187" i="16" s="1"/>
  <c r="L188" i="16"/>
  <c r="K188" i="16" s="1"/>
  <c r="L189" i="16"/>
  <c r="M189" i="16"/>
  <c r="M185" i="16"/>
  <c r="M180" i="16" s="1"/>
  <c r="L185" i="16"/>
  <c r="H180" i="16"/>
  <c r="I180" i="16"/>
  <c r="J180" i="16"/>
  <c r="O180" i="16"/>
  <c r="Q180" i="16"/>
  <c r="R180" i="16"/>
  <c r="S180" i="16"/>
  <c r="T180" i="16"/>
  <c r="M175" i="16"/>
  <c r="L175" i="16"/>
  <c r="K175" i="16" s="1"/>
  <c r="P174" i="16"/>
  <c r="O174" i="16"/>
  <c r="M172" i="16"/>
  <c r="L172" i="16"/>
  <c r="P171" i="16"/>
  <c r="O171" i="16"/>
  <c r="N171" i="16" s="1"/>
  <c r="M170" i="16"/>
  <c r="L170" i="16"/>
  <c r="M169" i="16"/>
  <c r="L169" i="16"/>
  <c r="K169" i="16" s="1"/>
  <c r="M168" i="16"/>
  <c r="L168" i="16"/>
  <c r="M167" i="16"/>
  <c r="L167" i="16"/>
  <c r="P166" i="16"/>
  <c r="O166" i="16"/>
  <c r="M165" i="16"/>
  <c r="L165" i="16"/>
  <c r="K165" i="16" s="1"/>
  <c r="O179" i="16"/>
  <c r="N179" i="16" s="1"/>
  <c r="N178" i="16"/>
  <c r="A164" i="16"/>
  <c r="A165" i="16" s="1"/>
  <c r="A166" i="16" s="1"/>
  <c r="A167" i="16" s="1"/>
  <c r="A168" i="16" s="1"/>
  <c r="A169" i="16" s="1"/>
  <c r="A170" i="16" s="1"/>
  <c r="A171" i="16" s="1"/>
  <c r="A172" i="16" s="1"/>
  <c r="A173" i="16" s="1"/>
  <c r="A174" i="16" s="1"/>
  <c r="A175" i="16" s="1"/>
  <c r="A176" i="16" s="1"/>
  <c r="A177" i="16" s="1"/>
  <c r="A178" i="16" s="1"/>
  <c r="A179" i="16" s="1"/>
  <c r="H162" i="16"/>
  <c r="I162" i="16"/>
  <c r="J162" i="16"/>
  <c r="S162" i="16"/>
  <c r="T162" i="16"/>
  <c r="Q177" i="16"/>
  <c r="R179" i="16"/>
  <c r="Q179" i="16" s="1"/>
  <c r="Q178" i="16"/>
  <c r="Q176" i="16"/>
  <c r="Q175" i="16"/>
  <c r="Q174" i="16"/>
  <c r="Q173" i="16"/>
  <c r="Q162" i="16" l="1"/>
  <c r="K172" i="16"/>
  <c r="N166" i="16"/>
  <c r="K167" i="16"/>
  <c r="L162" i="16"/>
  <c r="N174" i="16"/>
  <c r="N162" i="16" s="1"/>
  <c r="N180" i="16"/>
  <c r="K168" i="16"/>
  <c r="K185" i="16"/>
  <c r="K186" i="16"/>
  <c r="K189" i="16"/>
  <c r="P180" i="16"/>
  <c r="L180" i="16"/>
  <c r="M162" i="16"/>
  <c r="K170" i="16"/>
  <c r="P162" i="16"/>
  <c r="O162" i="16"/>
  <c r="R162" i="16"/>
  <c r="P156" i="16" l="1"/>
  <c r="N156" i="16" s="1"/>
  <c r="L153" i="16"/>
  <c r="M153" i="16"/>
  <c r="L154" i="16"/>
  <c r="M154" i="16"/>
  <c r="L155" i="16"/>
  <c r="M155" i="16"/>
  <c r="L156" i="16"/>
  <c r="K156" i="16" s="1"/>
  <c r="L157" i="16"/>
  <c r="M157" i="16"/>
  <c r="L158" i="16"/>
  <c r="M158" i="16"/>
  <c r="M152" i="16"/>
  <c r="L152" i="16"/>
  <c r="P161" i="16"/>
  <c r="O161" i="16"/>
  <c r="N161" i="16" s="1"/>
  <c r="H151" i="16"/>
  <c r="I151" i="16"/>
  <c r="J151" i="16"/>
  <c r="O151" i="16"/>
  <c r="P151" i="16"/>
  <c r="T151" i="16"/>
  <c r="A153" i="16"/>
  <c r="A154" i="16" s="1"/>
  <c r="A155" i="16" s="1"/>
  <c r="A156" i="16" s="1"/>
  <c r="A157" i="16" s="1"/>
  <c r="A158" i="16" s="1"/>
  <c r="A159" i="16" s="1"/>
  <c r="A160" i="16" s="1"/>
  <c r="A161" i="16" s="1"/>
  <c r="S161" i="16"/>
  <c r="S151" i="16" s="1"/>
  <c r="R161" i="16"/>
  <c r="Q160" i="16"/>
  <c r="Q159" i="16"/>
  <c r="P139" i="16"/>
  <c r="N139" i="16" s="1"/>
  <c r="L139" i="16"/>
  <c r="K139" i="16" s="1"/>
  <c r="P140" i="16"/>
  <c r="L140" i="16"/>
  <c r="K140" i="16" s="1"/>
  <c r="M143" i="16"/>
  <c r="L143" i="16"/>
  <c r="M145" i="16"/>
  <c r="L145" i="16"/>
  <c r="K145" i="16" s="1"/>
  <c r="P144" i="16"/>
  <c r="O144" i="16"/>
  <c r="O146" i="16"/>
  <c r="N146" i="16" s="1"/>
  <c r="N150" i="16"/>
  <c r="Q137" i="16"/>
  <c r="Q138" i="16"/>
  <c r="Q139" i="16"/>
  <c r="Q140" i="16"/>
  <c r="Q141" i="16"/>
  <c r="Q142" i="16"/>
  <c r="Q143" i="16"/>
  <c r="Q144" i="16"/>
  <c r="Q145" i="16"/>
  <c r="Q146" i="16"/>
  <c r="Q147" i="16"/>
  <c r="Q148" i="16"/>
  <c r="Q149" i="16"/>
  <c r="Q150" i="16"/>
  <c r="Q136" i="16"/>
  <c r="A137" i="16"/>
  <c r="A138" i="16" s="1"/>
  <c r="A139" i="16" s="1"/>
  <c r="A140" i="16" s="1"/>
  <c r="A141" i="16" s="1"/>
  <c r="A142" i="16" s="1"/>
  <c r="A143" i="16" s="1"/>
  <c r="A144" i="16" s="1"/>
  <c r="A145" i="16" s="1"/>
  <c r="A146" i="16" s="1"/>
  <c r="A147" i="16" s="1"/>
  <c r="A148" i="16" s="1"/>
  <c r="A149" i="16" s="1"/>
  <c r="A150" i="16" s="1"/>
  <c r="H135" i="16"/>
  <c r="I135" i="16"/>
  <c r="J135" i="16"/>
  <c r="R135" i="16"/>
  <c r="S135" i="16"/>
  <c r="T135" i="16"/>
  <c r="A121" i="16"/>
  <c r="A122" i="16" s="1"/>
  <c r="A123" i="16" s="1"/>
  <c r="A124" i="16" s="1"/>
  <c r="A125" i="16" s="1"/>
  <c r="A126" i="16" s="1"/>
  <c r="A127" i="16" s="1"/>
  <c r="A128" i="16" s="1"/>
  <c r="A129" i="16" s="1"/>
  <c r="A130" i="16" s="1"/>
  <c r="A131" i="16" s="1"/>
  <c r="A132" i="16" s="1"/>
  <c r="A133" i="16" s="1"/>
  <c r="A134" i="16" s="1"/>
  <c r="P124" i="16"/>
  <c r="O124" i="16"/>
  <c r="O119" i="16" s="1"/>
  <c r="P128" i="16"/>
  <c r="N128" i="16" s="1"/>
  <c r="P126" i="16"/>
  <c r="N134" i="16"/>
  <c r="L133" i="16"/>
  <c r="M129" i="16"/>
  <c r="L129" i="16"/>
  <c r="K129" i="16" s="1"/>
  <c r="L128" i="16"/>
  <c r="K128" i="16" s="1"/>
  <c r="M127" i="16"/>
  <c r="L127" i="16"/>
  <c r="L126" i="16"/>
  <c r="K126" i="16" s="1"/>
  <c r="M120" i="16"/>
  <c r="L120" i="16"/>
  <c r="K120" i="16" s="1"/>
  <c r="Q134" i="16"/>
  <c r="S133" i="16"/>
  <c r="Q133" i="16" s="1"/>
  <c r="Q132" i="16"/>
  <c r="Q131" i="16"/>
  <c r="Q130" i="16"/>
  <c r="H119" i="16"/>
  <c r="I119" i="16"/>
  <c r="J119" i="16"/>
  <c r="R119" i="16"/>
  <c r="T119" i="16"/>
  <c r="AG132" i="16"/>
  <c r="X132" i="16"/>
  <c r="W132" i="16"/>
  <c r="V132" i="16"/>
  <c r="G132" i="16"/>
  <c r="AG131" i="16"/>
  <c r="X131" i="16"/>
  <c r="W131" i="16"/>
  <c r="V131" i="16"/>
  <c r="G131" i="16"/>
  <c r="AG130" i="16"/>
  <c r="X130" i="16"/>
  <c r="W130" i="16"/>
  <c r="V130" i="16"/>
  <c r="U130" i="16" s="1"/>
  <c r="G130" i="16"/>
  <c r="K143" i="16" l="1"/>
  <c r="K127" i="16"/>
  <c r="N144" i="16"/>
  <c r="Q161" i="16"/>
  <c r="U132" i="16"/>
  <c r="K153" i="16"/>
  <c r="K131" i="16"/>
  <c r="M133" i="16"/>
  <c r="K133" i="16" s="1"/>
  <c r="Q151" i="16"/>
  <c r="N151" i="16"/>
  <c r="P135" i="16"/>
  <c r="R151" i="16"/>
  <c r="K157" i="16"/>
  <c r="K152" i="16"/>
  <c r="M151" i="16"/>
  <c r="L151" i="16"/>
  <c r="K154" i="16"/>
  <c r="K158" i="16"/>
  <c r="K155" i="16"/>
  <c r="N140" i="16"/>
  <c r="N135" i="16"/>
  <c r="L135" i="16"/>
  <c r="M135" i="16"/>
  <c r="O135" i="16"/>
  <c r="Q135" i="16"/>
  <c r="S119" i="16"/>
  <c r="U131" i="16"/>
  <c r="K132" i="16"/>
  <c r="L119" i="16"/>
  <c r="N124" i="16"/>
  <c r="K130" i="16"/>
  <c r="N126" i="16"/>
  <c r="P119" i="16"/>
  <c r="M119" i="16"/>
  <c r="Q119" i="16"/>
  <c r="N119" i="16" l="1"/>
  <c r="G133" i="16" l="1"/>
  <c r="P117" i="16"/>
  <c r="N117" i="16" s="1"/>
  <c r="S117" i="16"/>
  <c r="Q117" i="16" s="1"/>
  <c r="H104" i="16"/>
  <c r="I104" i="16"/>
  <c r="J104" i="16"/>
  <c r="R104" i="16"/>
  <c r="S104" i="16"/>
  <c r="N118" i="16"/>
  <c r="M114" i="16"/>
  <c r="L114" i="16"/>
  <c r="L112" i="16"/>
  <c r="M112" i="16"/>
  <c r="M111" i="16"/>
  <c r="L111" i="16"/>
  <c r="O109" i="16"/>
  <c r="P109" i="16"/>
  <c r="O110" i="16"/>
  <c r="P110" i="16"/>
  <c r="P108" i="16"/>
  <c r="O108" i="16"/>
  <c r="M106" i="16"/>
  <c r="K106" i="16" s="1"/>
  <c r="Q118" i="16"/>
  <c r="Q116" i="16"/>
  <c r="Q115" i="16"/>
  <c r="Q114" i="16"/>
  <c r="Q113" i="16"/>
  <c r="A106" i="16"/>
  <c r="A107" i="16" s="1"/>
  <c r="A108" i="16" s="1"/>
  <c r="A109" i="16" s="1"/>
  <c r="A110" i="16" s="1"/>
  <c r="A111" i="16" s="1"/>
  <c r="A112" i="16" s="1"/>
  <c r="A113" i="16" s="1"/>
  <c r="A114" i="16" s="1"/>
  <c r="A115" i="16" s="1"/>
  <c r="A116" i="16" s="1"/>
  <c r="A117" i="16" s="1"/>
  <c r="A118" i="16" s="1"/>
  <c r="N108" i="16" l="1"/>
  <c r="M104" i="16"/>
  <c r="L104" i="16"/>
  <c r="N109" i="16"/>
  <c r="N110" i="16"/>
  <c r="O104" i="16"/>
  <c r="Q104" i="16"/>
  <c r="N104" i="16"/>
  <c r="P104" i="16"/>
  <c r="O103" i="16" l="1"/>
  <c r="N103" i="16" s="1"/>
  <c r="R103" i="16"/>
  <c r="Q103" i="16"/>
  <c r="AH103" i="16"/>
  <c r="P88" i="16"/>
  <c r="N88" i="16" s="1"/>
  <c r="P94" i="16"/>
  <c r="N94" i="16" s="1"/>
  <c r="P95" i="16"/>
  <c r="N95" i="16" s="1"/>
  <c r="P92" i="16"/>
  <c r="N92" i="16" s="1"/>
  <c r="L92" i="16"/>
  <c r="K92" i="16" s="1"/>
  <c r="L93" i="16"/>
  <c r="K93" i="16" s="1"/>
  <c r="L94" i="16"/>
  <c r="K94" i="16" s="1"/>
  <c r="L95" i="16"/>
  <c r="K95" i="16" s="1"/>
  <c r="L88" i="16"/>
  <c r="K88" i="16" s="1"/>
  <c r="L89" i="16"/>
  <c r="L90" i="16"/>
  <c r="L91" i="16"/>
  <c r="L87" i="16"/>
  <c r="S102" i="16"/>
  <c r="Q102" i="16" s="1"/>
  <c r="Q101" i="16"/>
  <c r="Q100" i="16"/>
  <c r="Q99" i="16"/>
  <c r="Q98" i="16"/>
  <c r="Q97" i="16"/>
  <c r="Q96" i="16"/>
  <c r="H83" i="16"/>
  <c r="J83" i="16"/>
  <c r="R83" i="16"/>
  <c r="H68" i="16"/>
  <c r="I68" i="16"/>
  <c r="J68" i="16"/>
  <c r="O68" i="16"/>
  <c r="R68" i="16"/>
  <c r="S68" i="16"/>
  <c r="T68" i="16"/>
  <c r="N82" i="16"/>
  <c r="P75" i="16"/>
  <c r="P68" i="16" s="1"/>
  <c r="L72" i="16"/>
  <c r="M72" i="16"/>
  <c r="L73" i="16"/>
  <c r="M73" i="16"/>
  <c r="L74" i="16"/>
  <c r="M74" i="16"/>
  <c r="L75" i="16"/>
  <c r="K75" i="16" s="1"/>
  <c r="M71" i="16"/>
  <c r="L71" i="16"/>
  <c r="K71" i="16" s="1"/>
  <c r="Q82" i="16"/>
  <c r="Q81" i="16"/>
  <c r="Q80" i="16"/>
  <c r="Q79" i="16"/>
  <c r="Q70" i="16"/>
  <c r="Q71" i="16"/>
  <c r="Q72" i="16"/>
  <c r="Q73" i="16"/>
  <c r="Q74" i="16"/>
  <c r="Q75" i="16"/>
  <c r="Q76" i="16"/>
  <c r="Q77" i="16"/>
  <c r="Q78" i="16"/>
  <c r="Q69" i="16"/>
  <c r="K72" i="16" l="1"/>
  <c r="Q83" i="16"/>
  <c r="K73" i="16"/>
  <c r="M68" i="16"/>
  <c r="K74" i="16"/>
  <c r="Q68" i="16"/>
  <c r="S83" i="16"/>
  <c r="O83" i="16"/>
  <c r="L83" i="16"/>
  <c r="L68" i="16"/>
  <c r="N75" i="16"/>
  <c r="N68" i="16" s="1"/>
  <c r="A57" i="16" l="1"/>
  <c r="A58" i="16" s="1"/>
  <c r="A59" i="16" s="1"/>
  <c r="A60" i="16" s="1"/>
  <c r="A61" i="16" s="1"/>
  <c r="A62" i="16" s="1"/>
  <c r="A63" i="16" s="1"/>
  <c r="A64" i="16" s="1"/>
  <c r="A65" i="16" s="1"/>
  <c r="A66" i="16" s="1"/>
  <c r="A67" i="16" s="1"/>
  <c r="V63" i="16"/>
  <c r="W63" i="16"/>
  <c r="P62" i="16"/>
  <c r="N62" i="16" s="1"/>
  <c r="P61" i="16"/>
  <c r="N61" i="16" s="1"/>
  <c r="N67" i="16"/>
  <c r="N66" i="16"/>
  <c r="N65" i="16"/>
  <c r="N64" i="16"/>
  <c r="N63" i="16"/>
  <c r="L60" i="16"/>
  <c r="M60" i="16"/>
  <c r="L61" i="16"/>
  <c r="L62" i="16"/>
  <c r="L63" i="16"/>
  <c r="M63" i="16"/>
  <c r="U63" i="16" l="1"/>
  <c r="K60" i="16" l="1"/>
  <c r="M59" i="16"/>
  <c r="M55" i="16" s="1"/>
  <c r="L59" i="16"/>
  <c r="Q63" i="16"/>
  <c r="Q67" i="16"/>
  <c r="Q66" i="16"/>
  <c r="Q65" i="16"/>
  <c r="Q64" i="16"/>
  <c r="Q57" i="16"/>
  <c r="Q58" i="16"/>
  <c r="Q59" i="16"/>
  <c r="Q60" i="16"/>
  <c r="Q61" i="16"/>
  <c r="Q62" i="16"/>
  <c r="Q56" i="16"/>
  <c r="H55" i="16"/>
  <c r="I55" i="16"/>
  <c r="J55" i="16"/>
  <c r="N55" i="16"/>
  <c r="O55" i="16"/>
  <c r="P55" i="16"/>
  <c r="R55" i="16"/>
  <c r="S55" i="16"/>
  <c r="T55" i="16"/>
  <c r="K61" i="16" l="1"/>
  <c r="K62" i="16"/>
  <c r="K59" i="16"/>
  <c r="K63" i="16"/>
  <c r="L55" i="16"/>
  <c r="Q55" i="16"/>
  <c r="K55" i="16" l="1"/>
  <c r="A47" i="16" l="1"/>
  <c r="A48" i="16" s="1"/>
  <c r="A49" i="16" s="1"/>
  <c r="A50" i="16" s="1"/>
  <c r="A51" i="16" s="1"/>
  <c r="A52" i="16" s="1"/>
  <c r="A53" i="16" s="1"/>
  <c r="A54" i="16" s="1"/>
  <c r="N54" i="16"/>
  <c r="N52" i="16"/>
  <c r="N53" i="16"/>
  <c r="H45" i="16"/>
  <c r="I45" i="16"/>
  <c r="J45" i="16"/>
  <c r="M45" i="16"/>
  <c r="O45" i="16"/>
  <c r="R45" i="16"/>
  <c r="S45" i="16"/>
  <c r="P51" i="16"/>
  <c r="P45" i="16" s="1"/>
  <c r="L51" i="16"/>
  <c r="K51" i="16" s="1"/>
  <c r="M50" i="16"/>
  <c r="L50" i="16"/>
  <c r="Q47" i="16"/>
  <c r="Q48" i="16"/>
  <c r="Q49" i="16"/>
  <c r="Q50" i="16"/>
  <c r="Q51" i="16"/>
  <c r="Q46" i="16"/>
  <c r="Q54" i="16"/>
  <c r="Q53" i="16"/>
  <c r="Q52" i="16"/>
  <c r="L45" i="16" l="1"/>
  <c r="Q45" i="16"/>
  <c r="N51" i="16"/>
  <c r="N45" i="16" s="1"/>
  <c r="K50" i="16"/>
  <c r="K45" i="16" s="1"/>
  <c r="P41" i="16" l="1"/>
  <c r="N41" i="16" s="1"/>
  <c r="P40" i="16"/>
  <c r="O40" i="16"/>
  <c r="L41" i="16"/>
  <c r="L38" i="16"/>
  <c r="M38" i="16"/>
  <c r="L39" i="16"/>
  <c r="M39" i="16"/>
  <c r="M37" i="16"/>
  <c r="L37" i="16"/>
  <c r="P42" i="16"/>
  <c r="O42" i="16"/>
  <c r="Q44" i="16"/>
  <c r="Q43" i="16"/>
  <c r="Q42" i="16"/>
  <c r="Q32" i="16"/>
  <c r="Q33" i="16"/>
  <c r="Q34" i="16"/>
  <c r="Q35" i="16"/>
  <c r="Q36" i="16"/>
  <c r="Q37" i="16"/>
  <c r="Q38" i="16"/>
  <c r="Q39" i="16"/>
  <c r="Q40" i="16"/>
  <c r="Q41" i="16"/>
  <c r="Q31" i="16"/>
  <c r="R30" i="16"/>
  <c r="S30" i="16"/>
  <c r="T30" i="16"/>
  <c r="O25" i="16"/>
  <c r="N25" i="16" s="1"/>
  <c r="O29" i="16"/>
  <c r="N29" i="16"/>
  <c r="O24" i="16"/>
  <c r="N24" i="16" s="1"/>
  <c r="R29" i="16"/>
  <c r="Q29" i="16" s="1"/>
  <c r="Q28" i="16"/>
  <c r="Q27" i="16"/>
  <c r="Q26" i="16"/>
  <c r="Q25" i="16"/>
  <c r="R24" i="16"/>
  <c r="Q24" i="16" s="1"/>
  <c r="AH29" i="16"/>
  <c r="AG29" i="16" s="1"/>
  <c r="AG28" i="16"/>
  <c r="AG27" i="16"/>
  <c r="AG26" i="16"/>
  <c r="AG25" i="16"/>
  <c r="AH24" i="16"/>
  <c r="AG24" i="16"/>
  <c r="X29" i="1"/>
  <c r="X24" i="1"/>
  <c r="K38" i="16" l="1"/>
  <c r="M30" i="16"/>
  <c r="L30" i="16"/>
  <c r="K39" i="16"/>
  <c r="K37" i="16"/>
  <c r="N40" i="16"/>
  <c r="P30" i="16"/>
  <c r="K41" i="16"/>
  <c r="N42" i="16"/>
  <c r="O30" i="16"/>
  <c r="Q30" i="16"/>
  <c r="N30" i="16" l="1"/>
  <c r="X290" i="16" l="1"/>
  <c r="X284" i="16" s="1"/>
  <c r="G290" i="16"/>
  <c r="G289" i="16" s="1"/>
  <c r="AK289" i="16"/>
  <c r="Z289" i="16"/>
  <c r="Y289" i="16"/>
  <c r="X288" i="16"/>
  <c r="G288" i="16"/>
  <c r="X287" i="16"/>
  <c r="G287" i="16"/>
  <c r="X286" i="16"/>
  <c r="G286" i="16"/>
  <c r="X285" i="16"/>
  <c r="G285" i="16"/>
  <c r="AK284" i="16"/>
  <c r="Z284" i="16"/>
  <c r="Y284" i="16"/>
  <c r="J284" i="16"/>
  <c r="I284" i="16"/>
  <c r="H284" i="16"/>
  <c r="AK251" i="16"/>
  <c r="AI251" i="16"/>
  <c r="AH251" i="16"/>
  <c r="AF251" i="16"/>
  <c r="AE251" i="16"/>
  <c r="AC251" i="16"/>
  <c r="AB251" i="16"/>
  <c r="Z251" i="16"/>
  <c r="Y251" i="16"/>
  <c r="I251" i="16"/>
  <c r="H251" i="16"/>
  <c r="AD237" i="16"/>
  <c r="AK237" i="16"/>
  <c r="AI237" i="16"/>
  <c r="AH237" i="16"/>
  <c r="AF237" i="16"/>
  <c r="AE237" i="16"/>
  <c r="AC237" i="16"/>
  <c r="Z237" i="16"/>
  <c r="Y237" i="16"/>
  <c r="AG236" i="16"/>
  <c r="AG235" i="16"/>
  <c r="X235" i="16"/>
  <c r="W235" i="16"/>
  <c r="V235" i="16"/>
  <c r="G235" i="16"/>
  <c r="AG234" i="16"/>
  <c r="X234" i="16"/>
  <c r="W234" i="16"/>
  <c r="V234" i="16"/>
  <c r="G234" i="16"/>
  <c r="AG233" i="16"/>
  <c r="X233" i="16"/>
  <c r="W233" i="16"/>
  <c r="V233" i="16"/>
  <c r="G233" i="16"/>
  <c r="AD230" i="16"/>
  <c r="X230" i="16"/>
  <c r="W230" i="16"/>
  <c r="V230" i="16"/>
  <c r="G230" i="16"/>
  <c r="AG232" i="16"/>
  <c r="X232" i="16"/>
  <c r="W232" i="16"/>
  <c r="V232" i="16"/>
  <c r="G232" i="16"/>
  <c r="AG231" i="16"/>
  <c r="X231" i="16"/>
  <c r="W231" i="16"/>
  <c r="V231" i="16"/>
  <c r="G231" i="16"/>
  <c r="AA229" i="16"/>
  <c r="X229" i="16"/>
  <c r="W229" i="16"/>
  <c r="V229" i="16"/>
  <c r="G229" i="16"/>
  <c r="AD228" i="16"/>
  <c r="X228" i="16"/>
  <c r="W228" i="16"/>
  <c r="V228" i="16"/>
  <c r="G228" i="16"/>
  <c r="AA227" i="16"/>
  <c r="X227" i="16"/>
  <c r="W227" i="16"/>
  <c r="V227" i="16"/>
  <c r="G227" i="16"/>
  <c r="AA226" i="16"/>
  <c r="X226" i="16"/>
  <c r="W226" i="16"/>
  <c r="V226" i="16"/>
  <c r="G226" i="16"/>
  <c r="AD225" i="16"/>
  <c r="X225" i="16"/>
  <c r="W225" i="16"/>
  <c r="V225" i="16"/>
  <c r="G225" i="16"/>
  <c r="X224" i="16"/>
  <c r="W224" i="16"/>
  <c r="V224" i="16"/>
  <c r="G224" i="16"/>
  <c r="K224" i="16" s="1"/>
  <c r="X223" i="16"/>
  <c r="W223" i="16"/>
  <c r="V223" i="16"/>
  <c r="G223" i="16"/>
  <c r="AK222" i="16"/>
  <c r="AI222" i="16"/>
  <c r="AH222" i="16"/>
  <c r="AF222" i="16"/>
  <c r="AE222" i="16"/>
  <c r="AC222" i="16"/>
  <c r="AB222" i="16"/>
  <c r="Z222" i="16"/>
  <c r="Y222" i="16"/>
  <c r="AD220" i="16"/>
  <c r="AD217" i="16" s="1"/>
  <c r="X220" i="16"/>
  <c r="W220" i="16"/>
  <c r="V220" i="16"/>
  <c r="G220" i="16"/>
  <c r="AG221" i="16"/>
  <c r="AG217" i="16" s="1"/>
  <c r="X221" i="16"/>
  <c r="W221" i="16"/>
  <c r="V221" i="16"/>
  <c r="G221" i="16"/>
  <c r="AA219" i="16"/>
  <c r="AA217" i="16" s="1"/>
  <c r="X219" i="16"/>
  <c r="W219" i="16"/>
  <c r="V219" i="16"/>
  <c r="G219" i="16"/>
  <c r="X218" i="16"/>
  <c r="W218" i="16"/>
  <c r="V218" i="16"/>
  <c r="G218" i="16"/>
  <c r="K218" i="16" s="1"/>
  <c r="K217" i="16" s="1"/>
  <c r="AK217" i="16"/>
  <c r="AI217" i="16"/>
  <c r="AH217" i="16"/>
  <c r="AF217" i="16"/>
  <c r="AE217" i="16"/>
  <c r="AC217" i="16"/>
  <c r="AB217" i="16"/>
  <c r="Z217" i="16"/>
  <c r="Y217" i="16"/>
  <c r="J217" i="16"/>
  <c r="I217" i="16"/>
  <c r="H217" i="16"/>
  <c r="AG216" i="16"/>
  <c r="X216" i="16"/>
  <c r="W216" i="16"/>
  <c r="V216" i="16"/>
  <c r="G216" i="16"/>
  <c r="K216" i="16" s="1"/>
  <c r="AG215" i="16"/>
  <c r="X215" i="16"/>
  <c r="W215" i="16"/>
  <c r="V215" i="16"/>
  <c r="G215" i="16"/>
  <c r="K215" i="16" s="1"/>
  <c r="AG214" i="16"/>
  <c r="X214" i="16"/>
  <c r="W214" i="16"/>
  <c r="V214" i="16"/>
  <c r="G214" i="16"/>
  <c r="K214" i="16" s="1"/>
  <c r="AD210" i="16"/>
  <c r="X210" i="16"/>
  <c r="W210" i="16"/>
  <c r="V210" i="16"/>
  <c r="G210" i="16"/>
  <c r="K210" i="16" s="1"/>
  <c r="AG209" i="16"/>
  <c r="AD209" i="16"/>
  <c r="X209" i="16"/>
  <c r="G209" i="16"/>
  <c r="AD208" i="16"/>
  <c r="X208" i="16"/>
  <c r="W208" i="16"/>
  <c r="V208" i="16"/>
  <c r="G208" i="16"/>
  <c r="K208" i="16" s="1"/>
  <c r="AG213" i="16"/>
  <c r="X213" i="16"/>
  <c r="W213" i="16"/>
  <c r="V213" i="16"/>
  <c r="G213" i="16"/>
  <c r="K213" i="16" s="1"/>
  <c r="AG212" i="16"/>
  <c r="X212" i="16"/>
  <c r="W212" i="16"/>
  <c r="V212" i="16"/>
  <c r="G212" i="16"/>
  <c r="K212" i="16" s="1"/>
  <c r="AG211" i="16"/>
  <c r="X211" i="16"/>
  <c r="W211" i="16"/>
  <c r="V211" i="16"/>
  <c r="G211" i="16"/>
  <c r="AD207" i="16"/>
  <c r="X207" i="16"/>
  <c r="W207" i="16"/>
  <c r="V207" i="16"/>
  <c r="G207" i="16"/>
  <c r="K207" i="16" s="1"/>
  <c r="AD206" i="16"/>
  <c r="AC206" i="16"/>
  <c r="W206" i="16" s="1"/>
  <c r="AB206" i="16"/>
  <c r="X206" i="16"/>
  <c r="G206" i="16"/>
  <c r="AA205" i="16"/>
  <c r="X205" i="16"/>
  <c r="W205" i="16"/>
  <c r="V205" i="16"/>
  <c r="G205" i="16"/>
  <c r="K205" i="16" s="1"/>
  <c r="AA204" i="16"/>
  <c r="X204" i="16"/>
  <c r="W204" i="16"/>
  <c r="V204" i="16"/>
  <c r="G204" i="16"/>
  <c r="K204" i="16" s="1"/>
  <c r="AD203" i="16"/>
  <c r="AC203" i="16"/>
  <c r="W203" i="16" s="1"/>
  <c r="X203" i="16"/>
  <c r="V203" i="16"/>
  <c r="G203" i="16"/>
  <c r="AA202" i="16"/>
  <c r="X202" i="16"/>
  <c r="W202" i="16"/>
  <c r="V202" i="16"/>
  <c r="G202" i="16"/>
  <c r="K202" i="16" s="1"/>
  <c r="AB201" i="16"/>
  <c r="AA201" i="16" s="1"/>
  <c r="X201" i="16"/>
  <c r="W201" i="16"/>
  <c r="G201" i="16"/>
  <c r="AC200" i="16"/>
  <c r="X200" i="16"/>
  <c r="V200" i="16"/>
  <c r="G200" i="16"/>
  <c r="X199" i="16"/>
  <c r="W199" i="16"/>
  <c r="V199" i="16"/>
  <c r="G199" i="16"/>
  <c r="K199" i="16" s="1"/>
  <c r="X198" i="16"/>
  <c r="W198" i="16"/>
  <c r="V198" i="16"/>
  <c r="G198" i="16"/>
  <c r="K198" i="16" s="1"/>
  <c r="AK197" i="16"/>
  <c r="AI197" i="16"/>
  <c r="AH197" i="16"/>
  <c r="AF197" i="16"/>
  <c r="AE197" i="16"/>
  <c r="Z197" i="16"/>
  <c r="Y197" i="16"/>
  <c r="J197" i="16"/>
  <c r="I197" i="16"/>
  <c r="H197" i="16"/>
  <c r="AG196" i="16"/>
  <c r="AG195" i="16"/>
  <c r="AG194" i="16"/>
  <c r="X194" i="16"/>
  <c r="W194" i="16"/>
  <c r="V194" i="16"/>
  <c r="G194" i="16"/>
  <c r="K194" i="16" s="1"/>
  <c r="AG193" i="16"/>
  <c r="X193" i="16"/>
  <c r="W193" i="16"/>
  <c r="V193" i="16"/>
  <c r="G193" i="16"/>
  <c r="K193" i="16" s="1"/>
  <c r="AG192" i="16"/>
  <c r="X192" i="16"/>
  <c r="W192" i="16"/>
  <c r="V192" i="16"/>
  <c r="G192" i="16"/>
  <c r="K192" i="16" s="1"/>
  <c r="AG191" i="16"/>
  <c r="X191" i="16"/>
  <c r="W191" i="16"/>
  <c r="V191" i="16"/>
  <c r="G191" i="16"/>
  <c r="K191" i="16" s="1"/>
  <c r="AG190" i="16"/>
  <c r="X190" i="16"/>
  <c r="W190" i="16"/>
  <c r="V190" i="16"/>
  <c r="G190" i="16"/>
  <c r="K190" i="16" s="1"/>
  <c r="AD189" i="16"/>
  <c r="X189" i="16"/>
  <c r="W189" i="16"/>
  <c r="V189" i="16"/>
  <c r="G189" i="16"/>
  <c r="AD188" i="16"/>
  <c r="X188" i="16"/>
  <c r="W188" i="16"/>
  <c r="V188" i="16"/>
  <c r="G188" i="16"/>
  <c r="AD187" i="16"/>
  <c r="X187" i="16"/>
  <c r="W187" i="16"/>
  <c r="V187" i="16"/>
  <c r="G187" i="16"/>
  <c r="AA186" i="16"/>
  <c r="X186" i="16"/>
  <c r="W186" i="16"/>
  <c r="V186" i="16"/>
  <c r="G186" i="16"/>
  <c r="AA185" i="16"/>
  <c r="X185" i="16"/>
  <c r="W185" i="16"/>
  <c r="V185" i="16"/>
  <c r="G185" i="16"/>
  <c r="X184" i="16"/>
  <c r="W184" i="16"/>
  <c r="V184" i="16"/>
  <c r="G184" i="16"/>
  <c r="K184" i="16" s="1"/>
  <c r="X183" i="16"/>
  <c r="W183" i="16"/>
  <c r="V183" i="16"/>
  <c r="G183" i="16"/>
  <c r="K183" i="16" s="1"/>
  <c r="X182" i="16"/>
  <c r="W182" i="16"/>
  <c r="V182" i="16"/>
  <c r="G182" i="16"/>
  <c r="K182" i="16" s="1"/>
  <c r="X181" i="16"/>
  <c r="W181" i="16"/>
  <c r="V181" i="16"/>
  <c r="G181" i="16"/>
  <c r="AK180" i="16"/>
  <c r="AI180" i="16"/>
  <c r="AH180" i="16"/>
  <c r="AF180" i="16"/>
  <c r="AE180" i="16"/>
  <c r="AC180" i="16"/>
  <c r="AB180" i="16"/>
  <c r="Z180" i="16"/>
  <c r="Y180" i="16"/>
  <c r="AG177" i="16"/>
  <c r="AH179" i="16"/>
  <c r="AH162" i="16" s="1"/>
  <c r="AG178" i="16"/>
  <c r="AD172" i="16"/>
  <c r="X172" i="16"/>
  <c r="W172" i="16"/>
  <c r="V172" i="16"/>
  <c r="G172" i="16"/>
  <c r="AG176" i="16"/>
  <c r="X176" i="16"/>
  <c r="W176" i="16"/>
  <c r="V176" i="16"/>
  <c r="G176" i="16"/>
  <c r="K176" i="16" s="1"/>
  <c r="AG175" i="16"/>
  <c r="X175" i="16"/>
  <c r="W175" i="16"/>
  <c r="V175" i="16"/>
  <c r="G175" i="16"/>
  <c r="AG174" i="16"/>
  <c r="X174" i="16"/>
  <c r="W174" i="16"/>
  <c r="V174" i="16"/>
  <c r="G174" i="16"/>
  <c r="AG173" i="16"/>
  <c r="X173" i="16"/>
  <c r="W173" i="16"/>
  <c r="V173" i="16"/>
  <c r="G173" i="16"/>
  <c r="K173" i="16" s="1"/>
  <c r="AD171" i="16"/>
  <c r="X171" i="16"/>
  <c r="W171" i="16"/>
  <c r="V171" i="16"/>
  <c r="G171" i="16"/>
  <c r="AD170" i="16"/>
  <c r="X170" i="16"/>
  <c r="W170" i="16"/>
  <c r="V170" i="16"/>
  <c r="G170" i="16"/>
  <c r="G177" i="16"/>
  <c r="K177" i="16" s="1"/>
  <c r="AD169" i="16"/>
  <c r="X169" i="16"/>
  <c r="W169" i="16"/>
  <c r="V169" i="16"/>
  <c r="G169" i="16"/>
  <c r="AA168" i="16"/>
  <c r="X168" i="16"/>
  <c r="W168" i="16"/>
  <c r="V168" i="16"/>
  <c r="G168" i="16"/>
  <c r="AA167" i="16"/>
  <c r="X167" i="16"/>
  <c r="W167" i="16"/>
  <c r="V167" i="16"/>
  <c r="G167" i="16"/>
  <c r="AA166" i="16"/>
  <c r="X166" i="16"/>
  <c r="W166" i="16"/>
  <c r="V166" i="16"/>
  <c r="G166" i="16"/>
  <c r="AA165" i="16"/>
  <c r="X165" i="16"/>
  <c r="W165" i="16"/>
  <c r="V165" i="16"/>
  <c r="G165" i="16"/>
  <c r="X164" i="16"/>
  <c r="W164" i="16"/>
  <c r="V164" i="16"/>
  <c r="G164" i="16"/>
  <c r="K164" i="16" s="1"/>
  <c r="X163" i="16"/>
  <c r="W163" i="16"/>
  <c r="V163" i="16"/>
  <c r="G163" i="16"/>
  <c r="K163" i="16" s="1"/>
  <c r="AK162" i="16"/>
  <c r="AI162" i="16"/>
  <c r="AF162" i="16"/>
  <c r="AE162" i="16"/>
  <c r="AC162" i="16"/>
  <c r="AB162" i="16"/>
  <c r="Z162" i="16"/>
  <c r="Y162" i="16"/>
  <c r="AI161" i="16"/>
  <c r="AI151" i="16" s="1"/>
  <c r="AH161" i="16"/>
  <c r="AH151" i="16" s="1"/>
  <c r="AG160" i="16"/>
  <c r="X160" i="16"/>
  <c r="W160" i="16"/>
  <c r="V160" i="16"/>
  <c r="G160" i="16"/>
  <c r="K160" i="16" s="1"/>
  <c r="AG159" i="16"/>
  <c r="X159" i="16"/>
  <c r="W159" i="16"/>
  <c r="V159" i="16"/>
  <c r="G159" i="16"/>
  <c r="K159" i="16" s="1"/>
  <c r="AD158" i="16"/>
  <c r="X158" i="16"/>
  <c r="W158" i="16"/>
  <c r="V158" i="16"/>
  <c r="G158" i="16"/>
  <c r="AD157" i="16"/>
  <c r="X157" i="16"/>
  <c r="W157" i="16"/>
  <c r="V157" i="16"/>
  <c r="G157" i="16"/>
  <c r="AD156" i="16"/>
  <c r="X156" i="16"/>
  <c r="W156" i="16"/>
  <c r="V156" i="16"/>
  <c r="G156" i="16"/>
  <c r="AA155" i="16"/>
  <c r="X155" i="16"/>
  <c r="W155" i="16"/>
  <c r="V155" i="16"/>
  <c r="G155" i="16"/>
  <c r="AA154" i="16"/>
  <c r="X154" i="16"/>
  <c r="W154" i="16"/>
  <c r="V154" i="16"/>
  <c r="G154" i="16"/>
  <c r="AA153" i="16"/>
  <c r="X153" i="16"/>
  <c r="W153" i="16"/>
  <c r="V153" i="16"/>
  <c r="G153" i="16"/>
  <c r="AB152" i="16"/>
  <c r="AB151" i="16" s="1"/>
  <c r="X152" i="16"/>
  <c r="W152" i="16"/>
  <c r="G152" i="16"/>
  <c r="AK151" i="16"/>
  <c r="AF151" i="16"/>
  <c r="AE151" i="16"/>
  <c r="AC151" i="16"/>
  <c r="Z151" i="16"/>
  <c r="Y151" i="16"/>
  <c r="AG150" i="16"/>
  <c r="AD146" i="16"/>
  <c r="X146" i="16"/>
  <c r="W146" i="16"/>
  <c r="V146" i="16"/>
  <c r="G146" i="16"/>
  <c r="AG149" i="16"/>
  <c r="X149" i="16"/>
  <c r="W149" i="16"/>
  <c r="V149" i="16"/>
  <c r="G149" i="16"/>
  <c r="K149" i="16" s="1"/>
  <c r="AD145" i="16"/>
  <c r="X145" i="16"/>
  <c r="W145" i="16"/>
  <c r="V145" i="16"/>
  <c r="G145" i="16"/>
  <c r="AG148" i="16"/>
  <c r="X148" i="16"/>
  <c r="W148" i="16"/>
  <c r="V148" i="16"/>
  <c r="G148" i="16"/>
  <c r="K148" i="16" s="1"/>
  <c r="AD144" i="16"/>
  <c r="X144" i="16"/>
  <c r="W144" i="16"/>
  <c r="V144" i="16"/>
  <c r="G144" i="16"/>
  <c r="AG147" i="16"/>
  <c r="X147" i="16"/>
  <c r="W147" i="16"/>
  <c r="V147" i="16"/>
  <c r="G147" i="16"/>
  <c r="K147" i="16" s="1"/>
  <c r="AA143" i="16"/>
  <c r="X143" i="16"/>
  <c r="W143" i="16"/>
  <c r="V143" i="16"/>
  <c r="G143" i="16"/>
  <c r="AA142" i="16"/>
  <c r="X142" i="16"/>
  <c r="W142" i="16"/>
  <c r="V142" i="16"/>
  <c r="G142" i="16"/>
  <c r="K142" i="16" s="1"/>
  <c r="AD141" i="16"/>
  <c r="X141" i="16"/>
  <c r="W141" i="16"/>
  <c r="V141" i="16"/>
  <c r="G141" i="16"/>
  <c r="K141" i="16" s="1"/>
  <c r="AA140" i="16"/>
  <c r="X140" i="16"/>
  <c r="W140" i="16"/>
  <c r="V140" i="16"/>
  <c r="G140" i="16"/>
  <c r="AA139" i="16"/>
  <c r="X139" i="16"/>
  <c r="W139" i="16"/>
  <c r="V139" i="16"/>
  <c r="G139" i="16"/>
  <c r="X138" i="16"/>
  <c r="W138" i="16"/>
  <c r="V138" i="16"/>
  <c r="G138" i="16"/>
  <c r="K138" i="16" s="1"/>
  <c r="X137" i="16"/>
  <c r="W137" i="16"/>
  <c r="V137" i="16"/>
  <c r="G137" i="16"/>
  <c r="K137" i="16" s="1"/>
  <c r="X136" i="16"/>
  <c r="W136" i="16"/>
  <c r="V136" i="16"/>
  <c r="G136" i="16"/>
  <c r="K136" i="16" s="1"/>
  <c r="AK135" i="16"/>
  <c r="AI135" i="16"/>
  <c r="AH135" i="16"/>
  <c r="AF135" i="16"/>
  <c r="AE135" i="16"/>
  <c r="AC135" i="16"/>
  <c r="AB135" i="16"/>
  <c r="Z135" i="16"/>
  <c r="Y135" i="16"/>
  <c r="AG134" i="16"/>
  <c r="AI133" i="16"/>
  <c r="AG133" i="16" s="1"/>
  <c r="AD129" i="16"/>
  <c r="X129" i="16"/>
  <c r="W129" i="16"/>
  <c r="V129" i="16"/>
  <c r="G129" i="16"/>
  <c r="AD128" i="16"/>
  <c r="X128" i="16"/>
  <c r="W128" i="16"/>
  <c r="V128" i="16"/>
  <c r="G128" i="16"/>
  <c r="AD127" i="16"/>
  <c r="X127" i="16"/>
  <c r="W127" i="16"/>
  <c r="V127" i="16"/>
  <c r="G127" i="16"/>
  <c r="AD126" i="16"/>
  <c r="X126" i="16"/>
  <c r="W126" i="16"/>
  <c r="V126" i="16"/>
  <c r="G126" i="16"/>
  <c r="AA125" i="16"/>
  <c r="X125" i="16"/>
  <c r="W125" i="16"/>
  <c r="V125" i="16"/>
  <c r="G125" i="16"/>
  <c r="K125" i="16" s="1"/>
  <c r="AA124" i="16"/>
  <c r="X124" i="16"/>
  <c r="W124" i="16"/>
  <c r="V124" i="16"/>
  <c r="G124" i="16"/>
  <c r="AA123" i="16"/>
  <c r="X123" i="16"/>
  <c r="W123" i="16"/>
  <c r="V123" i="16"/>
  <c r="G123" i="16"/>
  <c r="K123" i="16" s="1"/>
  <c r="AA122" i="16"/>
  <c r="X122" i="16"/>
  <c r="W122" i="16"/>
  <c r="V122" i="16"/>
  <c r="G122" i="16"/>
  <c r="K122" i="16" s="1"/>
  <c r="X121" i="16"/>
  <c r="W121" i="16"/>
  <c r="V121" i="16"/>
  <c r="G121" i="16"/>
  <c r="K121" i="16" s="1"/>
  <c r="X120" i="16"/>
  <c r="W120" i="16"/>
  <c r="V120" i="16"/>
  <c r="G120" i="16"/>
  <c r="AK119" i="16"/>
  <c r="AH119" i="16"/>
  <c r="AF119" i="16"/>
  <c r="AE119" i="16"/>
  <c r="AC119" i="16"/>
  <c r="AB119" i="16"/>
  <c r="Z119" i="16"/>
  <c r="Y119" i="16"/>
  <c r="AG118" i="16"/>
  <c r="AG117" i="16"/>
  <c r="AG116" i="16"/>
  <c r="X116" i="16"/>
  <c r="W116" i="16"/>
  <c r="V116" i="16"/>
  <c r="G116" i="16"/>
  <c r="K116" i="16" s="1"/>
  <c r="AG115" i="16"/>
  <c r="X115" i="16"/>
  <c r="W115" i="16"/>
  <c r="V115" i="16"/>
  <c r="G115" i="16"/>
  <c r="K115" i="16" s="1"/>
  <c r="AD112" i="16"/>
  <c r="X112" i="16"/>
  <c r="W112" i="16"/>
  <c r="V112" i="16"/>
  <c r="G112" i="16"/>
  <c r="K112" i="16" s="1"/>
  <c r="AG114" i="16"/>
  <c r="X114" i="16"/>
  <c r="W114" i="16"/>
  <c r="V114" i="16"/>
  <c r="G114" i="16"/>
  <c r="K114" i="16" s="1"/>
  <c r="AG113" i="16"/>
  <c r="X113" i="16"/>
  <c r="W113" i="16"/>
  <c r="V113" i="16"/>
  <c r="G113" i="16"/>
  <c r="K113" i="16" s="1"/>
  <c r="AD111" i="16"/>
  <c r="X111" i="16"/>
  <c r="W111" i="16"/>
  <c r="V111" i="16"/>
  <c r="G111" i="16"/>
  <c r="K111" i="16" s="1"/>
  <c r="AD110" i="16"/>
  <c r="X110" i="16"/>
  <c r="W110" i="16"/>
  <c r="V110" i="16"/>
  <c r="G110" i="16"/>
  <c r="AA109" i="16"/>
  <c r="X109" i="16"/>
  <c r="W109" i="16"/>
  <c r="V109" i="16"/>
  <c r="G109" i="16"/>
  <c r="AA108" i="16"/>
  <c r="X108" i="16"/>
  <c r="W108" i="16"/>
  <c r="V108" i="16"/>
  <c r="G108" i="16"/>
  <c r="X107" i="16"/>
  <c r="W107" i="16"/>
  <c r="V107" i="16"/>
  <c r="G107" i="16"/>
  <c r="K107" i="16" s="1"/>
  <c r="AC106" i="16"/>
  <c r="W106" i="16" s="1"/>
  <c r="X106" i="16"/>
  <c r="V106" i="16"/>
  <c r="G106" i="16"/>
  <c r="X105" i="16"/>
  <c r="W105" i="16"/>
  <c r="V105" i="16"/>
  <c r="G105" i="16"/>
  <c r="AK104" i="16"/>
  <c r="AI104" i="16"/>
  <c r="AH104" i="16"/>
  <c r="AF104" i="16"/>
  <c r="AE104" i="16"/>
  <c r="AB104" i="16"/>
  <c r="Z104" i="16"/>
  <c r="Y104" i="16"/>
  <c r="AG103" i="16"/>
  <c r="AI102" i="16"/>
  <c r="AG102" i="16" s="1"/>
  <c r="X102" i="16"/>
  <c r="W102" i="16"/>
  <c r="V102" i="16"/>
  <c r="I102" i="16"/>
  <c r="G102" i="16" s="1"/>
  <c r="K102" i="16" s="1"/>
  <c r="AG101" i="16"/>
  <c r="G101" i="16"/>
  <c r="K101" i="16" s="1"/>
  <c r="AG100" i="16"/>
  <c r="G100" i="16"/>
  <c r="K100" i="16" s="1"/>
  <c r="AG99" i="16"/>
  <c r="G99" i="16"/>
  <c r="K99" i="16" s="1"/>
  <c r="AG98" i="16"/>
  <c r="G98" i="16"/>
  <c r="K98" i="16" s="1"/>
  <c r="AG97" i="16"/>
  <c r="X97" i="16"/>
  <c r="W97" i="16"/>
  <c r="V97" i="16"/>
  <c r="G97" i="16"/>
  <c r="K97" i="16" s="1"/>
  <c r="AG96" i="16"/>
  <c r="X96" i="16"/>
  <c r="W96" i="16"/>
  <c r="V96" i="16"/>
  <c r="G96" i="16"/>
  <c r="K96" i="16" s="1"/>
  <c r="AD95" i="16"/>
  <c r="X95" i="16"/>
  <c r="W95" i="16"/>
  <c r="V95" i="16"/>
  <c r="G95" i="16"/>
  <c r="AD94" i="16"/>
  <c r="X94" i="16"/>
  <c r="W94" i="16"/>
  <c r="V94" i="16"/>
  <c r="G94" i="16"/>
  <c r="AD93" i="16"/>
  <c r="X93" i="16"/>
  <c r="W93" i="16"/>
  <c r="V93" i="16"/>
  <c r="I93" i="16"/>
  <c r="AD92" i="16"/>
  <c r="X92" i="16"/>
  <c r="W92" i="16"/>
  <c r="V92" i="16"/>
  <c r="G92" i="16"/>
  <c r="AD91" i="16"/>
  <c r="X91" i="16"/>
  <c r="W91" i="16"/>
  <c r="V91" i="16"/>
  <c r="I91" i="16"/>
  <c r="AA90" i="16"/>
  <c r="W90" i="16"/>
  <c r="V90" i="16"/>
  <c r="I90" i="16"/>
  <c r="AA89" i="16"/>
  <c r="X89" i="16"/>
  <c r="W89" i="16"/>
  <c r="V89" i="16"/>
  <c r="I89" i="16"/>
  <c r="AB88" i="16"/>
  <c r="AA88" i="16" s="1"/>
  <c r="X88" i="16"/>
  <c r="W88" i="16"/>
  <c r="G88" i="16"/>
  <c r="AA87" i="16"/>
  <c r="X87" i="16"/>
  <c r="W87" i="16"/>
  <c r="V87" i="16"/>
  <c r="I87" i="16"/>
  <c r="X86" i="16"/>
  <c r="W86" i="16"/>
  <c r="V86" i="16"/>
  <c r="G86" i="16"/>
  <c r="K86" i="16" s="1"/>
  <c r="X85" i="16"/>
  <c r="W85" i="16"/>
  <c r="V85" i="16"/>
  <c r="G85" i="16"/>
  <c r="K85" i="16" s="1"/>
  <c r="X84" i="16"/>
  <c r="W84" i="16"/>
  <c r="V84" i="16"/>
  <c r="G84" i="16"/>
  <c r="AK83" i="16"/>
  <c r="AH83" i="16"/>
  <c r="AF83" i="16"/>
  <c r="AE83" i="16"/>
  <c r="AC83" i="16"/>
  <c r="Z83" i="16"/>
  <c r="Y83" i="16"/>
  <c r="AG82" i="16"/>
  <c r="AG81" i="16"/>
  <c r="X81" i="16"/>
  <c r="W81" i="16"/>
  <c r="V81" i="16"/>
  <c r="G81" i="16"/>
  <c r="K81" i="16" s="1"/>
  <c r="AG80" i="16"/>
  <c r="X80" i="16"/>
  <c r="W80" i="16"/>
  <c r="V80" i="16"/>
  <c r="G80" i="16"/>
  <c r="K80" i="16" s="1"/>
  <c r="AG79" i="16"/>
  <c r="X79" i="16"/>
  <c r="W79" i="16"/>
  <c r="V79" i="16"/>
  <c r="G79" i="16"/>
  <c r="K79" i="16" s="1"/>
  <c r="AD78" i="16"/>
  <c r="X78" i="16"/>
  <c r="W78" i="16"/>
  <c r="V78" i="16"/>
  <c r="G78" i="16"/>
  <c r="K78" i="16" s="1"/>
  <c r="AD77" i="16"/>
  <c r="X77" i="16"/>
  <c r="W77" i="16"/>
  <c r="V77" i="16"/>
  <c r="G77" i="16"/>
  <c r="K77" i="16" s="1"/>
  <c r="AD76" i="16"/>
  <c r="X76" i="16"/>
  <c r="W76" i="16"/>
  <c r="V76" i="16"/>
  <c r="G76" i="16"/>
  <c r="K76" i="16" s="1"/>
  <c r="AD75" i="16"/>
  <c r="X75" i="16"/>
  <c r="W75" i="16"/>
  <c r="V75" i="16"/>
  <c r="G75" i="16"/>
  <c r="AA74" i="16"/>
  <c r="X74" i="16"/>
  <c r="W74" i="16"/>
  <c r="V74" i="16"/>
  <c r="G74" i="16"/>
  <c r="AB73" i="16"/>
  <c r="AA73" i="16" s="1"/>
  <c r="X73" i="16"/>
  <c r="W73" i="16"/>
  <c r="G73" i="16"/>
  <c r="AA72" i="16"/>
  <c r="X72" i="16"/>
  <c r="W72" i="16"/>
  <c r="V72" i="16"/>
  <c r="G72" i="16"/>
  <c r="AA71" i="16"/>
  <c r="X71" i="16"/>
  <c r="W71" i="16"/>
  <c r="V71" i="16"/>
  <c r="G71" i="16"/>
  <c r="X70" i="16"/>
  <c r="W70" i="16"/>
  <c r="V70" i="16"/>
  <c r="G70" i="16"/>
  <c r="K70" i="16" s="1"/>
  <c r="A70" i="16"/>
  <c r="A71" i="16" s="1"/>
  <c r="A72" i="16" s="1"/>
  <c r="A73" i="16" s="1"/>
  <c r="A74" i="16" s="1"/>
  <c r="A75" i="16" s="1"/>
  <c r="A76" i="16" s="1"/>
  <c r="A77" i="16" s="1"/>
  <c r="A78" i="16" s="1"/>
  <c r="A79" i="16" s="1"/>
  <c r="A80" i="16" s="1"/>
  <c r="A81" i="16" s="1"/>
  <c r="A82" i="16" s="1"/>
  <c r="X69" i="16"/>
  <c r="W69" i="16"/>
  <c r="V69" i="16"/>
  <c r="G69" i="16"/>
  <c r="AK68" i="16"/>
  <c r="AI68" i="16"/>
  <c r="AH68" i="16"/>
  <c r="AF68" i="16"/>
  <c r="AE68" i="16"/>
  <c r="AC68" i="16"/>
  <c r="Z68" i="16"/>
  <c r="Y68" i="16"/>
  <c r="AG67" i="16"/>
  <c r="AG66" i="16"/>
  <c r="AG65" i="16"/>
  <c r="AI63" i="16"/>
  <c r="AI55" i="16" s="1"/>
  <c r="AH63" i="16"/>
  <c r="AH55" i="16" s="1"/>
  <c r="AD63" i="16"/>
  <c r="AG64" i="16"/>
  <c r="AD62" i="16"/>
  <c r="X62" i="16"/>
  <c r="W62" i="16"/>
  <c r="V62" i="16"/>
  <c r="G62" i="16"/>
  <c r="AD61" i="16"/>
  <c r="X61" i="16"/>
  <c r="W61" i="16"/>
  <c r="V61" i="16"/>
  <c r="G61" i="16"/>
  <c r="G63" i="16"/>
  <c r="AA60" i="16"/>
  <c r="X60" i="16"/>
  <c r="W60" i="16"/>
  <c r="V60" i="16"/>
  <c r="G60" i="16"/>
  <c r="AA59" i="16"/>
  <c r="X59" i="16"/>
  <c r="W59" i="16"/>
  <c r="V59" i="16"/>
  <c r="G59" i="16"/>
  <c r="X58" i="16"/>
  <c r="W58" i="16"/>
  <c r="V58" i="16"/>
  <c r="G58" i="16"/>
  <c r="X57" i="16"/>
  <c r="W57" i="16"/>
  <c r="V57" i="16"/>
  <c r="G57" i="16"/>
  <c r="X56" i="16"/>
  <c r="W56" i="16"/>
  <c r="V56" i="16"/>
  <c r="G56" i="16"/>
  <c r="AK55" i="16"/>
  <c r="AF55" i="16"/>
  <c r="AE55" i="16"/>
  <c r="AC55" i="16"/>
  <c r="AB55" i="16"/>
  <c r="Z55" i="16"/>
  <c r="Y55" i="16"/>
  <c r="AG54" i="16"/>
  <c r="AG53" i="16"/>
  <c r="X53" i="16"/>
  <c r="W53" i="16"/>
  <c r="V53" i="16"/>
  <c r="G53" i="16"/>
  <c r="AG52" i="16"/>
  <c r="X52" i="16"/>
  <c r="W52" i="16"/>
  <c r="V52" i="16"/>
  <c r="G52" i="16"/>
  <c r="AD51" i="16"/>
  <c r="AD45" i="16" s="1"/>
  <c r="X51" i="16"/>
  <c r="W51" i="16"/>
  <c r="V51" i="16"/>
  <c r="G51" i="16"/>
  <c r="AA50" i="16"/>
  <c r="AA45" i="16" s="1"/>
  <c r="X50" i="16"/>
  <c r="W50" i="16"/>
  <c r="V50" i="16"/>
  <c r="G50" i="16"/>
  <c r="X49" i="16"/>
  <c r="W49" i="16"/>
  <c r="V49" i="16"/>
  <c r="G49" i="16"/>
  <c r="X48" i="16"/>
  <c r="W48" i="16"/>
  <c r="V48" i="16"/>
  <c r="G48" i="16"/>
  <c r="X47" i="16"/>
  <c r="W47" i="16"/>
  <c r="V47" i="16"/>
  <c r="G47" i="16"/>
  <c r="X46" i="16"/>
  <c r="W46" i="16"/>
  <c r="V46" i="16"/>
  <c r="G46" i="16"/>
  <c r="AK45" i="16"/>
  <c r="AI45" i="16"/>
  <c r="AH45" i="16"/>
  <c r="AF45" i="16"/>
  <c r="AE45" i="16"/>
  <c r="AC45" i="16"/>
  <c r="AB45" i="16"/>
  <c r="Z45" i="16"/>
  <c r="Y45" i="16"/>
  <c r="AG44" i="16"/>
  <c r="X44" i="16"/>
  <c r="U44" i="16" s="1"/>
  <c r="W44" i="16"/>
  <c r="V44" i="16"/>
  <c r="G44" i="16"/>
  <c r="K44" i="16" s="1"/>
  <c r="AG43" i="16"/>
  <c r="G43" i="16"/>
  <c r="K43" i="16" s="1"/>
  <c r="AG42" i="16"/>
  <c r="X42" i="16"/>
  <c r="U42" i="16" s="1"/>
  <c r="W42" i="16"/>
  <c r="V42" i="16"/>
  <c r="G42" i="16"/>
  <c r="AD41" i="16"/>
  <c r="U41" i="16" s="1"/>
  <c r="W41" i="16"/>
  <c r="V41" i="16"/>
  <c r="G41" i="16"/>
  <c r="AD40" i="16"/>
  <c r="X40" i="16"/>
  <c r="W40" i="16"/>
  <c r="V40" i="16"/>
  <c r="G40" i="16"/>
  <c r="AD39" i="16"/>
  <c r="X39" i="16"/>
  <c r="W39" i="16"/>
  <c r="V39" i="16"/>
  <c r="G39" i="16"/>
  <c r="AD38" i="16"/>
  <c r="X38" i="16"/>
  <c r="W38" i="16"/>
  <c r="V38" i="16"/>
  <c r="G38" i="16"/>
  <c r="AA37" i="16"/>
  <c r="X37" i="16"/>
  <c r="W37" i="16"/>
  <c r="V37" i="16"/>
  <c r="G37" i="16"/>
  <c r="AA36" i="16"/>
  <c r="X36" i="16"/>
  <c r="W36" i="16"/>
  <c r="V36" i="16"/>
  <c r="G36" i="16"/>
  <c r="K36" i="16" s="1"/>
  <c r="AA35" i="16"/>
  <c r="X35" i="16"/>
  <c r="W35" i="16"/>
  <c r="V35" i="16"/>
  <c r="G35" i="16"/>
  <c r="K35" i="16" s="1"/>
  <c r="X34" i="16"/>
  <c r="U34" i="16" s="1"/>
  <c r="W34" i="16"/>
  <c r="V34" i="16"/>
  <c r="G34" i="16"/>
  <c r="K34" i="16" s="1"/>
  <c r="X33" i="16"/>
  <c r="U33" i="16" s="1"/>
  <c r="W33" i="16"/>
  <c r="V33" i="16"/>
  <c r="G33" i="16"/>
  <c r="K33" i="16" s="1"/>
  <c r="X32" i="16"/>
  <c r="U32" i="16" s="1"/>
  <c r="W32" i="16"/>
  <c r="V32" i="16"/>
  <c r="G32" i="16"/>
  <c r="K32" i="16" s="1"/>
  <c r="X31" i="16"/>
  <c r="U31" i="16" s="1"/>
  <c r="W31" i="16"/>
  <c r="V31" i="16"/>
  <c r="G31" i="16"/>
  <c r="K31" i="16" s="1"/>
  <c r="AK30" i="16"/>
  <c r="AI30" i="16"/>
  <c r="AH30" i="16"/>
  <c r="AF30" i="16"/>
  <c r="AE30" i="16"/>
  <c r="AC30" i="16"/>
  <c r="AB30" i="16"/>
  <c r="Z30" i="16"/>
  <c r="Y30" i="16"/>
  <c r="J30" i="16"/>
  <c r="I30" i="16"/>
  <c r="H30" i="16"/>
  <c r="N28" i="16"/>
  <c r="X27" i="16"/>
  <c r="W27" i="16"/>
  <c r="V27" i="16"/>
  <c r="U27" i="16"/>
  <c r="O27" i="16"/>
  <c r="N27" i="16" s="1"/>
  <c r="M27" i="16"/>
  <c r="K27" i="16" s="1"/>
  <c r="G27" i="16"/>
  <c r="X26" i="16"/>
  <c r="W26" i="16"/>
  <c r="V26" i="16"/>
  <c r="U26" i="16"/>
  <c r="G26" i="16"/>
  <c r="X25" i="16"/>
  <c r="W25" i="16"/>
  <c r="V25" i="16"/>
  <c r="U25" i="16"/>
  <c r="G25" i="16"/>
  <c r="AG14" i="16"/>
  <c r="X24" i="16"/>
  <c r="W24" i="16"/>
  <c r="V24" i="16"/>
  <c r="U24" i="16"/>
  <c r="G24" i="16"/>
  <c r="AD23" i="16"/>
  <c r="U23" i="16" s="1"/>
  <c r="X23" i="16"/>
  <c r="W23" i="16"/>
  <c r="V23" i="16"/>
  <c r="Q23" i="16"/>
  <c r="P23" i="16"/>
  <c r="P14" i="16" s="1"/>
  <c r="O23" i="16"/>
  <c r="G23" i="16"/>
  <c r="AD22" i="16"/>
  <c r="U22" i="16" s="1"/>
  <c r="X22" i="16"/>
  <c r="W22" i="16"/>
  <c r="V22" i="16"/>
  <c r="Q22" i="16"/>
  <c r="M22" i="16"/>
  <c r="L22" i="16"/>
  <c r="G22" i="16"/>
  <c r="AD21" i="16"/>
  <c r="U21" i="16" s="1"/>
  <c r="X21" i="16"/>
  <c r="W21" i="16"/>
  <c r="V21" i="16"/>
  <c r="Q21" i="16"/>
  <c r="M21" i="16"/>
  <c r="L21" i="16"/>
  <c r="G21" i="16"/>
  <c r="AA20" i="16"/>
  <c r="U20" i="16" s="1"/>
  <c r="X20" i="16"/>
  <c r="W20" i="16"/>
  <c r="V20" i="16"/>
  <c r="Q20" i="16"/>
  <c r="M20" i="16"/>
  <c r="L20" i="16"/>
  <c r="G20" i="16"/>
  <c r="AB19" i="16"/>
  <c r="V19" i="16" s="1"/>
  <c r="X19" i="16"/>
  <c r="W19" i="16"/>
  <c r="Q19" i="16"/>
  <c r="M19" i="16"/>
  <c r="L19" i="16"/>
  <c r="G19" i="16"/>
  <c r="AB18" i="16"/>
  <c r="AA18" i="16" s="1"/>
  <c r="U18" i="16" s="1"/>
  <c r="X18" i="16"/>
  <c r="W18" i="16"/>
  <c r="Q18" i="16"/>
  <c r="M18" i="16"/>
  <c r="L18" i="16"/>
  <c r="G18" i="16"/>
  <c r="X17" i="16"/>
  <c r="U17" i="16" s="1"/>
  <c r="W17" i="16"/>
  <c r="V17" i="16"/>
  <c r="Q17" i="16"/>
  <c r="G17" i="16"/>
  <c r="X16" i="16"/>
  <c r="U16" i="16" s="1"/>
  <c r="W16" i="16"/>
  <c r="V16" i="16"/>
  <c r="Q16" i="16"/>
  <c r="G16" i="16"/>
  <c r="A16" i="16"/>
  <c r="A17" i="16" s="1"/>
  <c r="A18" i="16" s="1"/>
  <c r="A19" i="16" s="1"/>
  <c r="A20" i="16" s="1"/>
  <c r="A21" i="16" s="1"/>
  <c r="A22" i="16" s="1"/>
  <c r="A23" i="16" s="1"/>
  <c r="A24" i="16" s="1"/>
  <c r="A25" i="16" s="1"/>
  <c r="A26" i="16" s="1"/>
  <c r="A27" i="16" s="1"/>
  <c r="A28" i="16" s="1"/>
  <c r="A29" i="16" s="1"/>
  <c r="X15" i="16"/>
  <c r="W15" i="16"/>
  <c r="V15" i="16"/>
  <c r="Q15" i="16"/>
  <c r="G15" i="16"/>
  <c r="AK14" i="16"/>
  <c r="AI14" i="16"/>
  <c r="AH14" i="16"/>
  <c r="AF14" i="16"/>
  <c r="AE14" i="16"/>
  <c r="AC14" i="16"/>
  <c r="Z14" i="16"/>
  <c r="Y14" i="16"/>
  <c r="T14" i="16"/>
  <c r="T13" i="16" s="1"/>
  <c r="S14" i="16"/>
  <c r="R14" i="16"/>
  <c r="J14" i="16"/>
  <c r="I14" i="16"/>
  <c r="H14" i="16"/>
  <c r="X11" i="16"/>
  <c r="X10" i="16" s="1"/>
  <c r="X9" i="16" s="1"/>
  <c r="G11" i="16"/>
  <c r="AK10" i="16"/>
  <c r="AK9" i="16" s="1"/>
  <c r="Z10" i="16"/>
  <c r="Z9" i="16" s="1"/>
  <c r="Y10" i="16"/>
  <c r="Y9" i="16" s="1"/>
  <c r="I10" i="16"/>
  <c r="I9" i="16" s="1"/>
  <c r="H10" i="16"/>
  <c r="H9" i="16" s="1"/>
  <c r="J9" i="16"/>
  <c r="G7" i="16"/>
  <c r="H7" i="16" s="1"/>
  <c r="I7" i="16" s="1"/>
  <c r="J7" i="16" s="1"/>
  <c r="A16" i="1"/>
  <c r="A17" i="1" s="1"/>
  <c r="A18" i="1" s="1"/>
  <c r="A19" i="1" s="1"/>
  <c r="A20" i="1" s="1"/>
  <c r="A21" i="1" s="1"/>
  <c r="A22" i="1" s="1"/>
  <c r="A23" i="1" s="1"/>
  <c r="A24" i="1" s="1"/>
  <c r="A25" i="1" s="1"/>
  <c r="A26" i="1" s="1"/>
  <c r="A27" i="1" s="1"/>
  <c r="A28" i="1" s="1"/>
  <c r="A29" i="1" s="1"/>
  <c r="W27" i="1"/>
  <c r="N27" i="1"/>
  <c r="M27" i="1"/>
  <c r="L27" i="1"/>
  <c r="K27" i="1"/>
  <c r="G27" i="1"/>
  <c r="H14" i="1"/>
  <c r="I14" i="1"/>
  <c r="J14" i="1"/>
  <c r="X7" i="16" l="1"/>
  <c r="Y7" i="16" s="1"/>
  <c r="Z7" i="16" s="1"/>
  <c r="AK7" i="16" s="1"/>
  <c r="AL7" i="16" s="1"/>
  <c r="K7" i="16"/>
  <c r="L7" i="16" s="1"/>
  <c r="M7" i="16" s="1"/>
  <c r="N7" i="16" s="1"/>
  <c r="O7" i="16" s="1"/>
  <c r="P7" i="16" s="1"/>
  <c r="Q7" i="16" s="1"/>
  <c r="R7" i="16" s="1"/>
  <c r="S7" i="16" s="1"/>
  <c r="T7" i="16" s="1"/>
  <c r="AJ209" i="16"/>
  <c r="J13" i="16"/>
  <c r="AD251" i="16"/>
  <c r="K223" i="16"/>
  <c r="K222" i="16" s="1"/>
  <c r="G222" i="16"/>
  <c r="U210" i="16"/>
  <c r="K181" i="16"/>
  <c r="K180" i="16" s="1"/>
  <c r="G180" i="16"/>
  <c r="K162" i="16"/>
  <c r="G162" i="16"/>
  <c r="G151" i="16"/>
  <c r="K151" i="16"/>
  <c r="K135" i="16"/>
  <c r="AI119" i="16"/>
  <c r="U204" i="16"/>
  <c r="U49" i="16"/>
  <c r="G135" i="16"/>
  <c r="K119" i="16"/>
  <c r="U107" i="16"/>
  <c r="U234" i="16"/>
  <c r="K22" i="16"/>
  <c r="G119" i="16"/>
  <c r="U174" i="16"/>
  <c r="U207" i="16"/>
  <c r="AD68" i="16"/>
  <c r="AB83" i="16"/>
  <c r="G104" i="16"/>
  <c r="K105" i="16"/>
  <c r="K104" i="16" s="1"/>
  <c r="U123" i="16"/>
  <c r="V217" i="16"/>
  <c r="AN218" i="16" s="1"/>
  <c r="AN219" i="16" s="1"/>
  <c r="U48" i="16"/>
  <c r="U95" i="16"/>
  <c r="AA206" i="16"/>
  <c r="U165" i="16"/>
  <c r="U194" i="16"/>
  <c r="U199" i="16"/>
  <c r="U227" i="16"/>
  <c r="AA222" i="16"/>
  <c r="AA55" i="16"/>
  <c r="U235" i="16"/>
  <c r="U60" i="16"/>
  <c r="U77" i="16"/>
  <c r="U113" i="16"/>
  <c r="K84" i="16"/>
  <c r="G87" i="16"/>
  <c r="M87" i="16"/>
  <c r="I83" i="16"/>
  <c r="G90" i="16"/>
  <c r="M90" i="16"/>
  <c r="K90" i="16" s="1"/>
  <c r="G93" i="16"/>
  <c r="P93" i="16"/>
  <c r="G91" i="16"/>
  <c r="M91" i="16"/>
  <c r="K91" i="16" s="1"/>
  <c r="G89" i="16"/>
  <c r="M89" i="16"/>
  <c r="K89" i="16" s="1"/>
  <c r="U89" i="16"/>
  <c r="K69" i="16"/>
  <c r="K68" i="16" s="1"/>
  <c r="G68" i="16"/>
  <c r="U79" i="16"/>
  <c r="U74" i="16"/>
  <c r="U212" i="16"/>
  <c r="U216" i="16"/>
  <c r="K21" i="16"/>
  <c r="U137" i="16"/>
  <c r="U145" i="16"/>
  <c r="AD151" i="16"/>
  <c r="U126" i="16"/>
  <c r="U185" i="16"/>
  <c r="U70" i="16"/>
  <c r="AD104" i="16"/>
  <c r="AA119" i="16"/>
  <c r="AC104" i="16"/>
  <c r="U211" i="16"/>
  <c r="U215" i="16"/>
  <c r="U186" i="16"/>
  <c r="U232" i="16"/>
  <c r="U90" i="16"/>
  <c r="AA30" i="16"/>
  <c r="N23" i="16"/>
  <c r="U122" i="16"/>
  <c r="AA162" i="16"/>
  <c r="G217" i="16"/>
  <c r="U93" i="16"/>
  <c r="U142" i="16"/>
  <c r="U146" i="16"/>
  <c r="U171" i="16"/>
  <c r="U91" i="16"/>
  <c r="V55" i="16"/>
  <c r="AN56" i="16" s="1"/>
  <c r="AN57" i="16" s="1"/>
  <c r="U143" i="16"/>
  <c r="U190" i="16"/>
  <c r="W55" i="16"/>
  <c r="AO56" i="16" s="1"/>
  <c r="AO57" i="16" s="1"/>
  <c r="AD135" i="16"/>
  <c r="U170" i="16"/>
  <c r="AC197" i="16"/>
  <c r="AD119" i="16"/>
  <c r="U149" i="16"/>
  <c r="X151" i="16"/>
  <c r="U168" i="16"/>
  <c r="AB14" i="16"/>
  <c r="AA106" i="16"/>
  <c r="AA104" i="16" s="1"/>
  <c r="U148" i="16"/>
  <c r="U166" i="16"/>
  <c r="U229" i="16"/>
  <c r="AB68" i="16"/>
  <c r="AG179" i="16"/>
  <c r="AG162" i="16" s="1"/>
  <c r="AE13" i="16"/>
  <c r="X180" i="16"/>
  <c r="AD180" i="16"/>
  <c r="AA19" i="16"/>
  <c r="U19" i="16" s="1"/>
  <c r="U86" i="16"/>
  <c r="W162" i="16"/>
  <c r="AO163" i="16" s="1"/>
  <c r="AO164" i="16" s="1"/>
  <c r="U183" i="16"/>
  <c r="W200" i="16"/>
  <c r="U200" i="16" s="1"/>
  <c r="K16" i="16"/>
  <c r="U92" i="16"/>
  <c r="U110" i="16"/>
  <c r="U87" i="16"/>
  <c r="U144" i="16"/>
  <c r="U193" i="16"/>
  <c r="U221" i="16"/>
  <c r="U78" i="16"/>
  <c r="U97" i="16"/>
  <c r="AG135" i="16"/>
  <c r="U181" i="16"/>
  <c r="U223" i="16"/>
  <c r="U233" i="16"/>
  <c r="X222" i="16"/>
  <c r="U47" i="16"/>
  <c r="AK13" i="16"/>
  <c r="AK12" i="16" s="1"/>
  <c r="AK8" i="16" s="1"/>
  <c r="U61" i="16"/>
  <c r="U39" i="16"/>
  <c r="AD83" i="16"/>
  <c r="U154" i="16"/>
  <c r="X197" i="16"/>
  <c r="W217" i="16"/>
  <c r="AO218" i="16" s="1"/>
  <c r="AO219" i="16" s="1"/>
  <c r="W222" i="16"/>
  <c r="AO223" i="16" s="1"/>
  <c r="AO224" i="16" s="1"/>
  <c r="V73" i="16"/>
  <c r="V68" i="16" s="1"/>
  <c r="AN69" i="16" s="1"/>
  <c r="U129" i="16"/>
  <c r="AD162" i="16"/>
  <c r="U188" i="16"/>
  <c r="K19" i="16"/>
  <c r="U37" i="16"/>
  <c r="U94" i="16"/>
  <c r="U159" i="16"/>
  <c r="U127" i="16"/>
  <c r="U172" i="16"/>
  <c r="AA200" i="16"/>
  <c r="U203" i="16"/>
  <c r="V222" i="16"/>
  <c r="AN223" i="16" s="1"/>
  <c r="AN224" i="16" s="1"/>
  <c r="U35" i="16"/>
  <c r="U71" i="16"/>
  <c r="X83" i="16"/>
  <c r="X119" i="16"/>
  <c r="U147" i="16"/>
  <c r="AA152" i="16"/>
  <c r="AA151" i="16" s="1"/>
  <c r="U105" i="16"/>
  <c r="U115" i="16"/>
  <c r="W119" i="16"/>
  <c r="AO120" i="16" s="1"/>
  <c r="AO121" i="16" s="1"/>
  <c r="U155" i="16"/>
  <c r="U163" i="16"/>
  <c r="U175" i="16"/>
  <c r="U184" i="16"/>
  <c r="U191" i="16"/>
  <c r="U213" i="16"/>
  <c r="AA251" i="16"/>
  <c r="U69" i="16"/>
  <c r="U76" i="16"/>
  <c r="U85" i="16"/>
  <c r="AA180" i="16"/>
  <c r="U189" i="16"/>
  <c r="AD197" i="16"/>
  <c r="G237" i="16"/>
  <c r="U140" i="16"/>
  <c r="G197" i="16"/>
  <c r="U225" i="16"/>
  <c r="AB237" i="16"/>
  <c r="U72" i="16"/>
  <c r="AI83" i="16"/>
  <c r="AI13" i="16" s="1"/>
  <c r="AG104" i="16"/>
  <c r="AG180" i="16"/>
  <c r="U231" i="16"/>
  <c r="AG251" i="16"/>
  <c r="U111" i="16"/>
  <c r="X135" i="16"/>
  <c r="O14" i="16"/>
  <c r="O13" i="16" s="1"/>
  <c r="U53" i="16"/>
  <c r="U116" i="16"/>
  <c r="U120" i="16"/>
  <c r="U138" i="16"/>
  <c r="U156" i="16"/>
  <c r="U169" i="16"/>
  <c r="U176" i="16"/>
  <c r="U182" i="16"/>
  <c r="U192" i="16"/>
  <c r="U202" i="16"/>
  <c r="U208" i="16"/>
  <c r="AG197" i="16"/>
  <c r="U218" i="16"/>
  <c r="K18" i="16"/>
  <c r="U81" i="16"/>
  <c r="U96" i="16"/>
  <c r="U136" i="16"/>
  <c r="U160" i="16"/>
  <c r="U187" i="16"/>
  <c r="U40" i="16"/>
  <c r="W83" i="16"/>
  <c r="W104" i="16"/>
  <c r="AO105" i="16" s="1"/>
  <c r="AO106" i="16" s="1"/>
  <c r="U109" i="16"/>
  <c r="U141" i="16"/>
  <c r="U153" i="16"/>
  <c r="W180" i="16"/>
  <c r="AO181" i="16" s="1"/>
  <c r="AO182" i="16" s="1"/>
  <c r="U198" i="16"/>
  <c r="U205" i="16"/>
  <c r="U214" i="16"/>
  <c r="X217" i="16"/>
  <c r="U220" i="16"/>
  <c r="AD222" i="16"/>
  <c r="U228" i="16"/>
  <c r="G10" i="16"/>
  <c r="G9" i="16" s="1"/>
  <c r="V18" i="16"/>
  <c r="V14" i="16" s="1"/>
  <c r="AN15" i="16" s="1"/>
  <c r="AN16" i="16" s="1"/>
  <c r="U52" i="16"/>
  <c r="U59" i="16"/>
  <c r="AG68" i="16"/>
  <c r="AG83" i="16"/>
  <c r="U112" i="16"/>
  <c r="U125" i="16"/>
  <c r="U139" i="16"/>
  <c r="U158" i="16"/>
  <c r="V180" i="16"/>
  <c r="AN181" i="16" s="1"/>
  <c r="AN182" i="16" s="1"/>
  <c r="X251" i="16"/>
  <c r="U38" i="16"/>
  <c r="U75" i="16"/>
  <c r="AG119" i="16"/>
  <c r="U219" i="16"/>
  <c r="U226" i="16"/>
  <c r="G284" i="16"/>
  <c r="AA83" i="16"/>
  <c r="U128" i="16"/>
  <c r="AG161" i="16"/>
  <c r="AG151" i="16" s="1"/>
  <c r="W237" i="16"/>
  <c r="AO238" i="16" s="1"/>
  <c r="AO239" i="16" s="1"/>
  <c r="K20" i="16"/>
  <c r="U36" i="16"/>
  <c r="W68" i="16"/>
  <c r="AO69" i="16" s="1"/>
  <c r="AA135" i="16"/>
  <c r="U173" i="16"/>
  <c r="U224" i="16"/>
  <c r="Q14" i="16"/>
  <c r="AG63" i="16"/>
  <c r="AG55" i="16" s="1"/>
  <c r="V162" i="16"/>
  <c r="AN163" i="16" s="1"/>
  <c r="AN164" i="16" s="1"/>
  <c r="AA68" i="16"/>
  <c r="U80" i="16"/>
  <c r="U102" i="16"/>
  <c r="V119" i="16"/>
  <c r="AN120" i="16" s="1"/>
  <c r="AN121" i="16" s="1"/>
  <c r="W135" i="16"/>
  <c r="AO136" i="16" s="1"/>
  <c r="AO137" i="16" s="1"/>
  <c r="V152" i="16"/>
  <c r="AG222" i="16"/>
  <c r="AG237" i="16"/>
  <c r="G251" i="16"/>
  <c r="X104" i="16"/>
  <c r="U108" i="16"/>
  <c r="W151" i="16"/>
  <c r="AO152" i="16" s="1"/>
  <c r="AO153" i="16" s="1"/>
  <c r="X162" i="16"/>
  <c r="U167" i="16"/>
  <c r="X237" i="16"/>
  <c r="V251" i="16"/>
  <c r="AN252" i="16" s="1"/>
  <c r="AN253" i="16" s="1"/>
  <c r="U51" i="16"/>
  <c r="U114" i="16"/>
  <c r="U124" i="16"/>
  <c r="U157" i="16"/>
  <c r="U230" i="16"/>
  <c r="W251" i="16"/>
  <c r="AO252" i="16" s="1"/>
  <c r="AO253" i="16" s="1"/>
  <c r="X289" i="16"/>
  <c r="G55" i="16"/>
  <c r="K17" i="16"/>
  <c r="X55" i="16"/>
  <c r="U57" i="16"/>
  <c r="X68" i="16"/>
  <c r="AG30" i="16"/>
  <c r="K30" i="16"/>
  <c r="AD55" i="16"/>
  <c r="Z13" i="16"/>
  <c r="Z12" i="16" s="1"/>
  <c r="Z8" i="16" s="1"/>
  <c r="U58" i="16"/>
  <c r="U62" i="16"/>
  <c r="G45" i="16"/>
  <c r="V45" i="16"/>
  <c r="AN46" i="16" s="1"/>
  <c r="AN47" i="16" s="1"/>
  <c r="U46" i="16"/>
  <c r="AG45" i="16"/>
  <c r="W45" i="16"/>
  <c r="AO46" i="16" s="1"/>
  <c r="AO47" i="16" s="1"/>
  <c r="X45" i="16"/>
  <c r="J12" i="16"/>
  <c r="J8" i="16" s="1"/>
  <c r="U50" i="16"/>
  <c r="AD30" i="16"/>
  <c r="X30" i="16"/>
  <c r="G30" i="16"/>
  <c r="V30" i="16"/>
  <c r="AN31" i="16" s="1"/>
  <c r="AN32" i="16" s="1"/>
  <c r="AF13" i="16"/>
  <c r="W30" i="16"/>
  <c r="N16" i="16"/>
  <c r="Y13" i="16"/>
  <c r="Y12" i="16" s="1"/>
  <c r="Y8" i="16" s="1"/>
  <c r="W14" i="16"/>
  <c r="AO15" i="16" s="1"/>
  <c r="AO16" i="16" s="1"/>
  <c r="G14" i="16"/>
  <c r="L14" i="16"/>
  <c r="K15" i="16"/>
  <c r="X14" i="16"/>
  <c r="AD14" i="16"/>
  <c r="U15" i="16"/>
  <c r="N17" i="16"/>
  <c r="M14" i="16"/>
  <c r="U106" i="16"/>
  <c r="AA237" i="16"/>
  <c r="AH13" i="16"/>
  <c r="U121" i="16"/>
  <c r="U164" i="16"/>
  <c r="AA203" i="16"/>
  <c r="N15" i="16"/>
  <c r="V135" i="16"/>
  <c r="AN136" i="16" s="1"/>
  <c r="AN137" i="16" s="1"/>
  <c r="U56" i="16"/>
  <c r="U84" i="16"/>
  <c r="V104" i="16"/>
  <c r="AN105" i="16" s="1"/>
  <c r="AN106" i="16" s="1"/>
  <c r="V206" i="16"/>
  <c r="U206" i="16" s="1"/>
  <c r="H13" i="16"/>
  <c r="H12" i="16" s="1"/>
  <c r="H8" i="16" s="1"/>
  <c r="AB197" i="16"/>
  <c r="V88" i="16"/>
  <c r="U88" i="16" s="1"/>
  <c r="V201" i="16"/>
  <c r="W197" i="16" l="1"/>
  <c r="AO198" i="16" s="1"/>
  <c r="AO199" i="16" s="1"/>
  <c r="AA14" i="16"/>
  <c r="AA197" i="16"/>
  <c r="U135" i="16"/>
  <c r="AM136" i="16" s="1"/>
  <c r="AM137" i="16" s="1"/>
  <c r="U217" i="16"/>
  <c r="AM218" i="16" s="1"/>
  <c r="AM219" i="16" s="1"/>
  <c r="AC13" i="16"/>
  <c r="U73" i="16"/>
  <c r="U68" i="16" s="1"/>
  <c r="AM69" i="16" s="1"/>
  <c r="AM70" i="16" s="1"/>
  <c r="G83" i="16"/>
  <c r="G13" i="16" s="1"/>
  <c r="G12" i="16" s="1"/>
  <c r="G8" i="16" s="1"/>
  <c r="U14" i="16"/>
  <c r="AM22" i="16" s="1"/>
  <c r="AM23" i="16" s="1"/>
  <c r="N93" i="16"/>
  <c r="N83" i="16" s="1"/>
  <c r="P83" i="16"/>
  <c r="P13" i="16" s="1"/>
  <c r="K87" i="16"/>
  <c r="K83" i="16" s="1"/>
  <c r="M83" i="16"/>
  <c r="AB13" i="16"/>
  <c r="U55" i="16"/>
  <c r="AM56" i="16" s="1"/>
  <c r="AM57" i="16" s="1"/>
  <c r="U251" i="16"/>
  <c r="AM252" i="16" s="1"/>
  <c r="AM253" i="16" s="1"/>
  <c r="U119" i="16"/>
  <c r="AM120" i="16" s="1"/>
  <c r="AM121" i="16" s="1"/>
  <c r="AO84" i="16"/>
  <c r="AO85" i="16" s="1"/>
  <c r="V237" i="16"/>
  <c r="AN238" i="16" s="1"/>
  <c r="AN239" i="16" s="1"/>
  <c r="K14" i="16"/>
  <c r="U180" i="16"/>
  <c r="AM181" i="16" s="1"/>
  <c r="AM182" i="16" s="1"/>
  <c r="U237" i="16"/>
  <c r="AM238" i="16" s="1"/>
  <c r="AM239" i="16" s="1"/>
  <c r="U30" i="16"/>
  <c r="AM31" i="16" s="1"/>
  <c r="AM32" i="16" s="1"/>
  <c r="U104" i="16"/>
  <c r="AM105" i="16" s="1"/>
  <c r="AM106" i="16" s="1"/>
  <c r="U222" i="16"/>
  <c r="AM223" i="16" s="1"/>
  <c r="AM224" i="16" s="1"/>
  <c r="AO70" i="16"/>
  <c r="AO71" i="16"/>
  <c r="AA13" i="16"/>
  <c r="V151" i="16"/>
  <c r="AN152" i="16" s="1"/>
  <c r="AN153" i="16" s="1"/>
  <c r="U152" i="16"/>
  <c r="U151" i="16" s="1"/>
  <c r="AM152" i="16" s="1"/>
  <c r="AM153" i="16" s="1"/>
  <c r="U162" i="16"/>
  <c r="AM163" i="16" s="1"/>
  <c r="AM164" i="16" s="1"/>
  <c r="I13" i="16"/>
  <c r="I12" i="16" s="1"/>
  <c r="I8" i="16" s="1"/>
  <c r="AG13" i="16"/>
  <c r="N14" i="16"/>
  <c r="N13" i="16" s="1"/>
  <c r="AD13" i="16"/>
  <c r="X13" i="16"/>
  <c r="X12" i="16" s="1"/>
  <c r="X8" i="16" s="1"/>
  <c r="W13" i="16"/>
  <c r="U45" i="16"/>
  <c r="AM46" i="16" s="1"/>
  <c r="AM47" i="16" s="1"/>
  <c r="AO31" i="16"/>
  <c r="AO32" i="16" s="1"/>
  <c r="U201" i="16"/>
  <c r="U197" i="16" s="1"/>
  <c r="AM198" i="16" s="1"/>
  <c r="AM199" i="16" s="1"/>
  <c r="V197" i="16"/>
  <c r="AN198" i="16" s="1"/>
  <c r="AN199" i="16" s="1"/>
  <c r="V83" i="16"/>
  <c r="AN70" i="16"/>
  <c r="AN71" i="16"/>
  <c r="U83" i="16"/>
  <c r="AM15" i="16" l="1"/>
  <c r="AM16" i="16" s="1"/>
  <c r="AM84" i="16"/>
  <c r="AM85" i="16" s="1"/>
  <c r="AM71" i="16"/>
  <c r="V13" i="16"/>
  <c r="AN84" i="16"/>
  <c r="AN85" i="16" s="1"/>
  <c r="U13" i="16"/>
  <c r="A3" i="16" l="1"/>
  <c r="W215" i="1" l="1"/>
  <c r="X181" i="1" l="1"/>
  <c r="Y135" i="1" l="1"/>
  <c r="Y163" i="1" l="1"/>
  <c r="X163" i="1"/>
  <c r="S209" i="1"/>
  <c r="R209" i="1"/>
  <c r="R247" i="1"/>
  <c r="R245" i="1"/>
  <c r="S206" i="1"/>
  <c r="R204" i="1"/>
  <c r="R89" i="1"/>
  <c r="R74" i="1"/>
  <c r="R19" i="1"/>
  <c r="R18" i="1"/>
  <c r="R154" i="1"/>
  <c r="S203" i="1"/>
  <c r="S107" i="1"/>
  <c r="L236" i="1" l="1"/>
  <c r="M236" i="1"/>
  <c r="X257" i="1"/>
  <c r="Y257" i="1"/>
  <c r="W289" i="1"/>
  <c r="W287" i="1"/>
  <c r="W285" i="1"/>
  <c r="W284" i="1"/>
  <c r="W280" i="1"/>
  <c r="W279" i="1"/>
  <c r="W278" i="1"/>
  <c r="W276" i="1"/>
  <c r="W271" i="1"/>
  <c r="W257" i="1" l="1"/>
  <c r="X241" i="1"/>
  <c r="Y241" i="1"/>
  <c r="W256" i="1"/>
  <c r="W248" i="1"/>
  <c r="W250" i="1"/>
  <c r="W251" i="1"/>
  <c r="W254" i="1"/>
  <c r="X225" i="1"/>
  <c r="Y225" i="1"/>
  <c r="W240" i="1"/>
  <c r="W239" i="1"/>
  <c r="W237" i="1"/>
  <c r="W236" i="1"/>
  <c r="W234" i="1"/>
  <c r="W233" i="1"/>
  <c r="W241" i="1" l="1"/>
  <c r="W225" i="1"/>
  <c r="X200" i="1" l="1"/>
  <c r="Y200" i="1"/>
  <c r="W219" i="1"/>
  <c r="W218" i="1"/>
  <c r="W217" i="1"/>
  <c r="W213" i="1"/>
  <c r="W212" i="1"/>
  <c r="W211" i="1"/>
  <c r="W200" i="1" l="1"/>
  <c r="X164" i="1"/>
  <c r="Y164" i="1"/>
  <c r="W182" i="1"/>
  <c r="W181" i="1"/>
  <c r="W180" i="1"/>
  <c r="W176" i="1"/>
  <c r="W177" i="1"/>
  <c r="W178" i="1"/>
  <c r="X153" i="1" l="1"/>
  <c r="Y153" i="1"/>
  <c r="W162" i="1"/>
  <c r="W161" i="1"/>
  <c r="W163" i="1"/>
  <c r="X120" i="1"/>
  <c r="Y120" i="1"/>
  <c r="W131" i="1"/>
  <c r="W129" i="1"/>
  <c r="W128" i="1"/>
  <c r="W135" i="1"/>
  <c r="W136" i="1"/>
  <c r="W114" i="1"/>
  <c r="W113" i="1"/>
  <c r="X105" i="1"/>
  <c r="Y105" i="1"/>
  <c r="W117" i="1"/>
  <c r="W116" i="1"/>
  <c r="W119" i="1"/>
  <c r="W118" i="1"/>
  <c r="W153" i="1" l="1"/>
  <c r="W120" i="1"/>
  <c r="W105" i="1"/>
  <c r="X69" i="1" l="1"/>
  <c r="Y69" i="1"/>
  <c r="W83" i="1"/>
  <c r="W82" i="1"/>
  <c r="W81" i="1"/>
  <c r="W80" i="1"/>
  <c r="W69" i="1" l="1"/>
  <c r="X65" i="1" l="1"/>
  <c r="Y65" i="1"/>
  <c r="X55" i="1" l="1"/>
  <c r="Y55" i="1"/>
  <c r="T65" i="1"/>
  <c r="W66" i="1"/>
  <c r="W67" i="1"/>
  <c r="W68" i="1"/>
  <c r="W64" i="1"/>
  <c r="W65" i="1" l="1"/>
  <c r="T130" i="1"/>
  <c r="X137" i="1"/>
  <c r="Y137" i="1"/>
  <c r="W152" i="1"/>
  <c r="W150" i="1"/>
  <c r="W148" i="1"/>
  <c r="W146" i="1"/>
  <c r="W137" i="1" l="1"/>
  <c r="W55" i="1"/>
  <c r="T209" i="1"/>
  <c r="T115" i="1"/>
  <c r="Q107" i="1"/>
  <c r="T92" i="1"/>
  <c r="L47" i="1" l="1"/>
  <c r="M47" i="1"/>
  <c r="L48" i="1"/>
  <c r="M48" i="1"/>
  <c r="L49" i="1"/>
  <c r="M49" i="1"/>
  <c r="L50" i="1"/>
  <c r="M50" i="1"/>
  <c r="L51" i="1"/>
  <c r="M51" i="1"/>
  <c r="M46" i="1"/>
  <c r="L46" i="1"/>
  <c r="X45" i="1"/>
  <c r="Y45" i="1"/>
  <c r="W54" i="1"/>
  <c r="K49" i="1" l="1"/>
  <c r="K48" i="1"/>
  <c r="K51" i="1"/>
  <c r="K47" i="1"/>
  <c r="K50" i="1"/>
  <c r="N203" i="1"/>
  <c r="Q203" i="1"/>
  <c r="T274" i="1"/>
  <c r="T282" i="1"/>
  <c r="T275" i="1"/>
  <c r="T277" i="1"/>
  <c r="T266" i="1"/>
  <c r="Q270" i="1"/>
  <c r="Q269" i="1"/>
  <c r="Q268" i="1"/>
  <c r="Q267" i="1"/>
  <c r="Q265" i="1"/>
  <c r="Q264" i="1"/>
  <c r="R257" i="1"/>
  <c r="S257" i="1"/>
  <c r="U257" i="1"/>
  <c r="V257" i="1"/>
  <c r="L259" i="1"/>
  <c r="M259" i="1"/>
  <c r="L260" i="1"/>
  <c r="M260" i="1"/>
  <c r="L261" i="1"/>
  <c r="M261" i="1"/>
  <c r="L262" i="1"/>
  <c r="M262" i="1"/>
  <c r="L263" i="1"/>
  <c r="M263" i="1"/>
  <c r="L264" i="1"/>
  <c r="M264" i="1"/>
  <c r="L265" i="1"/>
  <c r="M265" i="1"/>
  <c r="L266" i="1"/>
  <c r="M266" i="1"/>
  <c r="L267" i="1"/>
  <c r="M267" i="1"/>
  <c r="L268" i="1"/>
  <c r="M268" i="1"/>
  <c r="L269" i="1"/>
  <c r="M269" i="1"/>
  <c r="L270" i="1"/>
  <c r="M270" i="1"/>
  <c r="L271" i="1"/>
  <c r="M271" i="1"/>
  <c r="L272" i="1"/>
  <c r="M272" i="1"/>
  <c r="L273" i="1"/>
  <c r="M273" i="1"/>
  <c r="L274" i="1"/>
  <c r="M274" i="1"/>
  <c r="L275" i="1"/>
  <c r="M275" i="1"/>
  <c r="L276" i="1"/>
  <c r="M276" i="1"/>
  <c r="L277" i="1"/>
  <c r="M277" i="1"/>
  <c r="L278" i="1"/>
  <c r="M278" i="1"/>
  <c r="L279" i="1"/>
  <c r="M279" i="1"/>
  <c r="L280" i="1"/>
  <c r="M280" i="1"/>
  <c r="L281" i="1"/>
  <c r="M281" i="1"/>
  <c r="L282" i="1"/>
  <c r="M282" i="1"/>
  <c r="L283" i="1"/>
  <c r="M283" i="1"/>
  <c r="L284" i="1"/>
  <c r="M284" i="1"/>
  <c r="L285" i="1"/>
  <c r="M285" i="1"/>
  <c r="L286" i="1"/>
  <c r="M286" i="1"/>
  <c r="L287" i="1"/>
  <c r="M287" i="1"/>
  <c r="L288" i="1"/>
  <c r="M288" i="1"/>
  <c r="L289" i="1"/>
  <c r="M289" i="1"/>
  <c r="M258" i="1"/>
  <c r="L258" i="1"/>
  <c r="Q154" i="1"/>
  <c r="T253" i="1"/>
  <c r="T246" i="1"/>
  <c r="K285" i="1" l="1"/>
  <c r="K279" i="1"/>
  <c r="K273" i="1"/>
  <c r="K284" i="1"/>
  <c r="K278" i="1"/>
  <c r="K272" i="1"/>
  <c r="K280" i="1"/>
  <c r="K262" i="1"/>
  <c r="K286" i="1"/>
  <c r="K261" i="1"/>
  <c r="K260" i="1"/>
  <c r="K259" i="1"/>
  <c r="K283" i="1"/>
  <c r="K271" i="1"/>
  <c r="K265" i="1"/>
  <c r="K263" i="1"/>
  <c r="K289" i="1"/>
  <c r="K281" i="1"/>
  <c r="K287" i="1"/>
  <c r="K288" i="1"/>
  <c r="K276" i="1"/>
  <c r="K274" i="1"/>
  <c r="K282" i="1"/>
  <c r="K275" i="1"/>
  <c r="T257" i="1"/>
  <c r="K277" i="1"/>
  <c r="K266" i="1"/>
  <c r="K270" i="1"/>
  <c r="K269" i="1"/>
  <c r="K268" i="1"/>
  <c r="Q257" i="1"/>
  <c r="K267" i="1"/>
  <c r="M257" i="1"/>
  <c r="K264" i="1"/>
  <c r="L257" i="1"/>
  <c r="K258" i="1"/>
  <c r="Q247" i="1"/>
  <c r="Q245" i="1"/>
  <c r="Q244" i="1"/>
  <c r="Q243" i="1"/>
  <c r="R241" i="1"/>
  <c r="S241" i="1"/>
  <c r="T241" i="1"/>
  <c r="U241" i="1"/>
  <c r="V241" i="1"/>
  <c r="L243" i="1"/>
  <c r="M243" i="1"/>
  <c r="L244" i="1"/>
  <c r="M244" i="1"/>
  <c r="L245" i="1"/>
  <c r="M245" i="1"/>
  <c r="L246" i="1"/>
  <c r="M246" i="1"/>
  <c r="L247" i="1"/>
  <c r="M247" i="1"/>
  <c r="L248" i="1"/>
  <c r="M248" i="1"/>
  <c r="L249" i="1"/>
  <c r="M249" i="1"/>
  <c r="L250" i="1"/>
  <c r="M250" i="1"/>
  <c r="L251" i="1"/>
  <c r="M251" i="1"/>
  <c r="L252" i="1"/>
  <c r="M252" i="1"/>
  <c r="L253" i="1"/>
  <c r="M253" i="1"/>
  <c r="L254" i="1"/>
  <c r="M254" i="1"/>
  <c r="M242" i="1"/>
  <c r="L242" i="1"/>
  <c r="T231" i="1"/>
  <c r="T235" i="1"/>
  <c r="T228" i="1"/>
  <c r="R225" i="1"/>
  <c r="S225" i="1"/>
  <c r="U225" i="1"/>
  <c r="V225" i="1"/>
  <c r="Q232" i="1"/>
  <c r="Q229" i="1"/>
  <c r="Q230" i="1"/>
  <c r="L227" i="1"/>
  <c r="M227" i="1"/>
  <c r="L228" i="1"/>
  <c r="M228" i="1"/>
  <c r="L229" i="1"/>
  <c r="M229" i="1"/>
  <c r="L230" i="1"/>
  <c r="M230" i="1"/>
  <c r="L231" i="1"/>
  <c r="M231" i="1"/>
  <c r="L232" i="1"/>
  <c r="M232" i="1"/>
  <c r="L233" i="1"/>
  <c r="M233" i="1"/>
  <c r="L234" i="1"/>
  <c r="M234" i="1"/>
  <c r="L235" i="1"/>
  <c r="M235" i="1"/>
  <c r="L237" i="1"/>
  <c r="M237" i="1"/>
  <c r="L238" i="1"/>
  <c r="M238" i="1"/>
  <c r="M226" i="1"/>
  <c r="L226" i="1"/>
  <c r="W223" i="1"/>
  <c r="W220" i="1" s="1"/>
  <c r="T224" i="1"/>
  <c r="T220" i="1" s="1"/>
  <c r="Q222" i="1"/>
  <c r="Q220" i="1" s="1"/>
  <c r="L222" i="1"/>
  <c r="M222" i="1"/>
  <c r="L223" i="1"/>
  <c r="M223" i="1"/>
  <c r="L224" i="1"/>
  <c r="M224" i="1"/>
  <c r="M221" i="1"/>
  <c r="L221" i="1"/>
  <c r="R220" i="1"/>
  <c r="S220" i="1"/>
  <c r="U220" i="1"/>
  <c r="V220" i="1"/>
  <c r="X220" i="1"/>
  <c r="Y220" i="1"/>
  <c r="X183" i="1"/>
  <c r="Y183" i="1"/>
  <c r="W193" i="1"/>
  <c r="W194" i="1"/>
  <c r="W195" i="1"/>
  <c r="W196" i="1"/>
  <c r="W197" i="1"/>
  <c r="W199" i="1"/>
  <c r="W198" i="1"/>
  <c r="K233" i="1" l="1"/>
  <c r="K227" i="1"/>
  <c r="K242" i="1"/>
  <c r="K249" i="1"/>
  <c r="K238" i="1"/>
  <c r="Q225" i="1"/>
  <c r="K248" i="1"/>
  <c r="K254" i="1"/>
  <c r="K252" i="1"/>
  <c r="K250" i="1"/>
  <c r="K251" i="1"/>
  <c r="W183" i="1"/>
  <c r="K257" i="1"/>
  <c r="K253" i="1"/>
  <c r="K246" i="1"/>
  <c r="K247" i="1"/>
  <c r="K245" i="1"/>
  <c r="Q241" i="1"/>
  <c r="K244" i="1"/>
  <c r="M241" i="1"/>
  <c r="K243" i="1"/>
  <c r="L241" i="1"/>
  <c r="K237" i="1"/>
  <c r="K236" i="1"/>
  <c r="K234" i="1"/>
  <c r="K231" i="1"/>
  <c r="M225" i="1"/>
  <c r="T225" i="1"/>
  <c r="K235" i="1"/>
  <c r="L225" i="1"/>
  <c r="K228" i="1"/>
  <c r="K232" i="1"/>
  <c r="K229" i="1"/>
  <c r="K230" i="1"/>
  <c r="K226" i="1"/>
  <c r="K223" i="1"/>
  <c r="M220" i="1"/>
  <c r="K224" i="1"/>
  <c r="K222" i="1"/>
  <c r="K221" i="1"/>
  <c r="L220" i="1"/>
  <c r="K241" i="1" l="1"/>
  <c r="K225" i="1"/>
  <c r="K220" i="1"/>
  <c r="T215" i="1" l="1"/>
  <c r="T214" i="1"/>
  <c r="T216" i="1"/>
  <c r="T210" i="1"/>
  <c r="T206" i="1"/>
  <c r="Q205" i="1"/>
  <c r="Q206" i="1"/>
  <c r="Q207" i="1"/>
  <c r="Q208" i="1"/>
  <c r="Q209" i="1"/>
  <c r="Q204" i="1"/>
  <c r="L202" i="1"/>
  <c r="K202" i="1" s="1"/>
  <c r="M202" i="1"/>
  <c r="L203" i="1"/>
  <c r="M203" i="1"/>
  <c r="L204" i="1"/>
  <c r="M204" i="1"/>
  <c r="L205" i="1"/>
  <c r="M205" i="1"/>
  <c r="L206" i="1"/>
  <c r="M206" i="1"/>
  <c r="L207" i="1"/>
  <c r="M207" i="1"/>
  <c r="L208" i="1"/>
  <c r="M208" i="1"/>
  <c r="L209" i="1"/>
  <c r="M209" i="1"/>
  <c r="L210" i="1"/>
  <c r="M210" i="1"/>
  <c r="L211" i="1"/>
  <c r="M211" i="1"/>
  <c r="L212" i="1"/>
  <c r="M212" i="1"/>
  <c r="L213" i="1"/>
  <c r="M213" i="1"/>
  <c r="L214" i="1"/>
  <c r="M214" i="1"/>
  <c r="L215" i="1"/>
  <c r="M215" i="1"/>
  <c r="L216" i="1"/>
  <c r="M216" i="1"/>
  <c r="L217" i="1"/>
  <c r="M217" i="1"/>
  <c r="L218" i="1"/>
  <c r="M218" i="1"/>
  <c r="L219" i="1"/>
  <c r="M219" i="1"/>
  <c r="M201" i="1"/>
  <c r="L201" i="1"/>
  <c r="R153" i="1"/>
  <c r="S153" i="1"/>
  <c r="U153" i="1"/>
  <c r="V153" i="1"/>
  <c r="T159" i="1"/>
  <c r="T160" i="1"/>
  <c r="T158" i="1"/>
  <c r="Q156" i="1"/>
  <c r="Q157" i="1"/>
  <c r="Q155" i="1"/>
  <c r="L155" i="1"/>
  <c r="M155" i="1"/>
  <c r="L156" i="1"/>
  <c r="M156" i="1"/>
  <c r="L157" i="1"/>
  <c r="M157" i="1"/>
  <c r="L158" i="1"/>
  <c r="M158" i="1"/>
  <c r="L159" i="1"/>
  <c r="M159" i="1"/>
  <c r="L160" i="1"/>
  <c r="M160" i="1"/>
  <c r="L161" i="1"/>
  <c r="M161" i="1"/>
  <c r="L162" i="1"/>
  <c r="M162" i="1"/>
  <c r="M154" i="1"/>
  <c r="L154" i="1"/>
  <c r="A139" i="1"/>
  <c r="A140" i="1" s="1"/>
  <c r="A141" i="1" s="1"/>
  <c r="A142" i="1" s="1"/>
  <c r="A143" i="1" s="1"/>
  <c r="A144" i="1" s="1"/>
  <c r="A145" i="1" s="1"/>
  <c r="A146" i="1" s="1"/>
  <c r="A147" i="1" s="1"/>
  <c r="A148" i="1" s="1"/>
  <c r="A149" i="1" s="1"/>
  <c r="A150" i="1" s="1"/>
  <c r="A151" i="1" s="1"/>
  <c r="R137" i="1"/>
  <c r="S137" i="1"/>
  <c r="U137" i="1"/>
  <c r="V137" i="1"/>
  <c r="T149" i="1"/>
  <c r="T147" i="1"/>
  <c r="T151" i="1"/>
  <c r="T143" i="1"/>
  <c r="Q145" i="1"/>
  <c r="Q144" i="1"/>
  <c r="Q142" i="1"/>
  <c r="Q141" i="1"/>
  <c r="L139" i="1"/>
  <c r="M139" i="1"/>
  <c r="L140" i="1"/>
  <c r="M140" i="1"/>
  <c r="L141" i="1"/>
  <c r="M141" i="1"/>
  <c r="L142" i="1"/>
  <c r="M142" i="1"/>
  <c r="L143" i="1"/>
  <c r="M143" i="1"/>
  <c r="L144" i="1"/>
  <c r="M144" i="1"/>
  <c r="L145" i="1"/>
  <c r="M145" i="1"/>
  <c r="L146" i="1"/>
  <c r="M146" i="1"/>
  <c r="L147" i="1"/>
  <c r="M147" i="1"/>
  <c r="L148" i="1"/>
  <c r="M148" i="1"/>
  <c r="L149" i="1"/>
  <c r="M149" i="1"/>
  <c r="L150" i="1"/>
  <c r="M150" i="1"/>
  <c r="L151" i="1"/>
  <c r="M151" i="1"/>
  <c r="M138" i="1"/>
  <c r="L138" i="1"/>
  <c r="R120" i="1"/>
  <c r="S120" i="1"/>
  <c r="U120" i="1"/>
  <c r="V120" i="1"/>
  <c r="T133" i="1"/>
  <c r="T134" i="1"/>
  <c r="T132" i="1"/>
  <c r="T120" i="1" s="1"/>
  <c r="Q124" i="1"/>
  <c r="Q125" i="1"/>
  <c r="Q126" i="1"/>
  <c r="Q123" i="1"/>
  <c r="L124" i="1"/>
  <c r="M124" i="1"/>
  <c r="L125" i="1"/>
  <c r="M125" i="1"/>
  <c r="L126" i="1"/>
  <c r="M126" i="1"/>
  <c r="L127" i="1"/>
  <c r="M127" i="1"/>
  <c r="L128" i="1"/>
  <c r="M128" i="1"/>
  <c r="L129" i="1"/>
  <c r="M129" i="1"/>
  <c r="L130" i="1"/>
  <c r="M130" i="1"/>
  <c r="L131" i="1"/>
  <c r="M131" i="1"/>
  <c r="L132" i="1"/>
  <c r="M132" i="1"/>
  <c r="L133" i="1"/>
  <c r="M133" i="1"/>
  <c r="L134" i="1"/>
  <c r="M134" i="1"/>
  <c r="L123" i="1"/>
  <c r="M123" i="1"/>
  <c r="L122" i="1"/>
  <c r="M122" i="1"/>
  <c r="M121" i="1"/>
  <c r="L121" i="1"/>
  <c r="A71" i="1"/>
  <c r="A72" i="1" s="1"/>
  <c r="A73" i="1" s="1"/>
  <c r="A74" i="1" s="1"/>
  <c r="A75" i="1" s="1"/>
  <c r="A76" i="1" s="1"/>
  <c r="A77" i="1" s="1"/>
  <c r="A78" i="1" s="1"/>
  <c r="A79" i="1" s="1"/>
  <c r="A80" i="1" s="1"/>
  <c r="A81" i="1" s="1"/>
  <c r="A82" i="1" s="1"/>
  <c r="T76" i="1"/>
  <c r="T79" i="1"/>
  <c r="T78" i="1"/>
  <c r="T77" i="1"/>
  <c r="T69" i="1" s="1"/>
  <c r="R69" i="1"/>
  <c r="S69" i="1"/>
  <c r="U69" i="1"/>
  <c r="V69" i="1"/>
  <c r="R105" i="1"/>
  <c r="S105" i="1"/>
  <c r="U105" i="1"/>
  <c r="V105" i="1"/>
  <c r="T153" i="1" l="1"/>
  <c r="T137" i="1"/>
  <c r="K140" i="1"/>
  <c r="M137" i="1"/>
  <c r="K146" i="1"/>
  <c r="Q137" i="1"/>
  <c r="K203" i="1"/>
  <c r="K218" i="1"/>
  <c r="K211" i="1"/>
  <c r="K219" i="1"/>
  <c r="K213" i="1"/>
  <c r="K212" i="1"/>
  <c r="K217" i="1"/>
  <c r="K210" i="1"/>
  <c r="K204" i="1"/>
  <c r="K122" i="1"/>
  <c r="Q153" i="1"/>
  <c r="Q120" i="1"/>
  <c r="L153" i="1"/>
  <c r="M153" i="1"/>
  <c r="K123" i="1"/>
  <c r="K128" i="1"/>
  <c r="L120" i="1"/>
  <c r="M120" i="1"/>
  <c r="K215" i="1"/>
  <c r="K214" i="1"/>
  <c r="K216" i="1"/>
  <c r="K209" i="1"/>
  <c r="K208" i="1"/>
  <c r="K207" i="1"/>
  <c r="K205" i="1"/>
  <c r="K206" i="1"/>
  <c r="K201" i="1"/>
  <c r="K162" i="1"/>
  <c r="K161" i="1"/>
  <c r="K160" i="1"/>
  <c r="K159" i="1"/>
  <c r="K158" i="1"/>
  <c r="K157" i="1"/>
  <c r="K156" i="1"/>
  <c r="K155" i="1"/>
  <c r="K154" i="1"/>
  <c r="L137" i="1"/>
  <c r="K139" i="1"/>
  <c r="K148" i="1"/>
  <c r="K144" i="1"/>
  <c r="K150" i="1"/>
  <c r="K149" i="1"/>
  <c r="K147" i="1"/>
  <c r="K151" i="1"/>
  <c r="K143" i="1"/>
  <c r="K145" i="1"/>
  <c r="K142" i="1"/>
  <c r="K141" i="1"/>
  <c r="K138" i="1"/>
  <c r="K130" i="1"/>
  <c r="K129" i="1"/>
  <c r="K121" i="1"/>
  <c r="K131" i="1"/>
  <c r="K127" i="1"/>
  <c r="K132" i="1"/>
  <c r="K134" i="1"/>
  <c r="K133" i="1"/>
  <c r="K126" i="1"/>
  <c r="K125" i="1"/>
  <c r="K124" i="1"/>
  <c r="T112" i="1"/>
  <c r="T111" i="1"/>
  <c r="Q110" i="1"/>
  <c r="Q109" i="1"/>
  <c r="L107" i="1"/>
  <c r="M107" i="1"/>
  <c r="L108" i="1"/>
  <c r="M108" i="1"/>
  <c r="L109" i="1"/>
  <c r="M109" i="1"/>
  <c r="L110" i="1"/>
  <c r="M110" i="1"/>
  <c r="L111" i="1"/>
  <c r="M111" i="1"/>
  <c r="L112" i="1"/>
  <c r="M112" i="1"/>
  <c r="L113" i="1"/>
  <c r="M113" i="1"/>
  <c r="L114" i="1"/>
  <c r="M114" i="1"/>
  <c r="L115" i="1"/>
  <c r="M115" i="1"/>
  <c r="L116" i="1"/>
  <c r="M116" i="1"/>
  <c r="L117" i="1"/>
  <c r="M117" i="1"/>
  <c r="M106" i="1"/>
  <c r="L106" i="1"/>
  <c r="Q75" i="1"/>
  <c r="Q73" i="1"/>
  <c r="Q74" i="1"/>
  <c r="Q72" i="1"/>
  <c r="L71" i="1"/>
  <c r="M71" i="1"/>
  <c r="L72" i="1"/>
  <c r="M72" i="1"/>
  <c r="L73" i="1"/>
  <c r="M73" i="1"/>
  <c r="L74" i="1"/>
  <c r="M74" i="1"/>
  <c r="L75" i="1"/>
  <c r="M75" i="1"/>
  <c r="L76" i="1"/>
  <c r="M76" i="1"/>
  <c r="L77" i="1"/>
  <c r="M77" i="1"/>
  <c r="L78" i="1"/>
  <c r="M78" i="1"/>
  <c r="L79" i="1"/>
  <c r="M79" i="1"/>
  <c r="L80" i="1"/>
  <c r="M80" i="1"/>
  <c r="L81" i="1"/>
  <c r="M81" i="1"/>
  <c r="L82" i="1"/>
  <c r="M82" i="1"/>
  <c r="M70" i="1"/>
  <c r="L70" i="1"/>
  <c r="K70" i="1" s="1"/>
  <c r="T105" i="1" l="1"/>
  <c r="Q69" i="1"/>
  <c r="Q105" i="1"/>
  <c r="K114" i="1"/>
  <c r="K153" i="1"/>
  <c r="K116" i="1"/>
  <c r="K137" i="1"/>
  <c r="K120" i="1"/>
  <c r="K108" i="1"/>
  <c r="K115" i="1"/>
  <c r="K107" i="1"/>
  <c r="K113" i="1"/>
  <c r="M105" i="1"/>
  <c r="K117" i="1"/>
  <c r="L105" i="1"/>
  <c r="K106" i="1"/>
  <c r="M69" i="1"/>
  <c r="L69" i="1"/>
  <c r="K79" i="1"/>
  <c r="K112" i="1"/>
  <c r="K111" i="1"/>
  <c r="K110" i="1"/>
  <c r="K109" i="1"/>
  <c r="K82" i="1"/>
  <c r="K80" i="1"/>
  <c r="K81" i="1"/>
  <c r="K71" i="1"/>
  <c r="K78" i="1"/>
  <c r="K77" i="1"/>
  <c r="K76" i="1"/>
  <c r="K75" i="1"/>
  <c r="K74" i="1"/>
  <c r="K73" i="1"/>
  <c r="K72" i="1"/>
  <c r="K105" i="1" l="1"/>
  <c r="K69" i="1"/>
  <c r="T62" i="1" l="1"/>
  <c r="T63" i="1"/>
  <c r="T61" i="1"/>
  <c r="Q60" i="1"/>
  <c r="Q59" i="1"/>
  <c r="L57" i="1"/>
  <c r="M57" i="1"/>
  <c r="L58" i="1"/>
  <c r="M58" i="1"/>
  <c r="L59" i="1"/>
  <c r="M59" i="1"/>
  <c r="L60" i="1"/>
  <c r="M60" i="1"/>
  <c r="L61" i="1"/>
  <c r="M61" i="1"/>
  <c r="L62" i="1"/>
  <c r="M62" i="1"/>
  <c r="L63" i="1"/>
  <c r="M63" i="1"/>
  <c r="M56" i="1"/>
  <c r="L56" i="1"/>
  <c r="Q55" i="1"/>
  <c r="R55" i="1"/>
  <c r="S55" i="1"/>
  <c r="U55" i="1"/>
  <c r="V55" i="1"/>
  <c r="Q200" i="1"/>
  <c r="R200" i="1"/>
  <c r="S200" i="1"/>
  <c r="T200" i="1"/>
  <c r="U200" i="1"/>
  <c r="V200" i="1"/>
  <c r="K200" i="1"/>
  <c r="L200" i="1"/>
  <c r="M200" i="1"/>
  <c r="R183" i="1"/>
  <c r="S183" i="1"/>
  <c r="U183" i="1"/>
  <c r="V183" i="1"/>
  <c r="T191" i="1"/>
  <c r="T192" i="1"/>
  <c r="T190" i="1"/>
  <c r="Q189" i="1"/>
  <c r="Q188" i="1"/>
  <c r="Q183" i="1" s="1"/>
  <c r="L185" i="1"/>
  <c r="M185" i="1"/>
  <c r="L186" i="1"/>
  <c r="M186" i="1"/>
  <c r="L187" i="1"/>
  <c r="M187" i="1"/>
  <c r="L188" i="1"/>
  <c r="M188" i="1"/>
  <c r="L189" i="1"/>
  <c r="M189" i="1"/>
  <c r="L190" i="1"/>
  <c r="M190" i="1"/>
  <c r="K190" i="1" s="1"/>
  <c r="L191" i="1"/>
  <c r="M191" i="1"/>
  <c r="L192" i="1"/>
  <c r="M192" i="1"/>
  <c r="L193" i="1"/>
  <c r="M193" i="1"/>
  <c r="L194" i="1"/>
  <c r="M194" i="1"/>
  <c r="L195" i="1"/>
  <c r="M195" i="1"/>
  <c r="L196" i="1"/>
  <c r="M196" i="1"/>
  <c r="L197" i="1"/>
  <c r="M197" i="1"/>
  <c r="M184" i="1"/>
  <c r="L184" i="1"/>
  <c r="W175" i="1"/>
  <c r="W164" i="1" s="1"/>
  <c r="T174" i="1"/>
  <c r="T173" i="1"/>
  <c r="T179" i="1"/>
  <c r="T172" i="1"/>
  <c r="T171" i="1"/>
  <c r="Q170" i="1"/>
  <c r="Q168" i="1"/>
  <c r="Q169" i="1"/>
  <c r="L166" i="1"/>
  <c r="M166" i="1"/>
  <c r="L167" i="1"/>
  <c r="M167" i="1"/>
  <c r="L168" i="1"/>
  <c r="M168" i="1"/>
  <c r="L169" i="1"/>
  <c r="M169" i="1"/>
  <c r="L170" i="1"/>
  <c r="M170" i="1"/>
  <c r="L171" i="1"/>
  <c r="M171" i="1"/>
  <c r="L172" i="1"/>
  <c r="M172" i="1"/>
  <c r="L173" i="1"/>
  <c r="M173" i="1"/>
  <c r="L174" i="1"/>
  <c r="M174" i="1"/>
  <c r="L175" i="1"/>
  <c r="M175" i="1"/>
  <c r="L176" i="1"/>
  <c r="M176" i="1"/>
  <c r="L177" i="1"/>
  <c r="M177" i="1"/>
  <c r="L178" i="1"/>
  <c r="M178" i="1"/>
  <c r="L179" i="1"/>
  <c r="M179" i="1"/>
  <c r="M165" i="1"/>
  <c r="L165" i="1"/>
  <c r="R164" i="1"/>
  <c r="S164" i="1"/>
  <c r="U164" i="1"/>
  <c r="V164" i="1"/>
  <c r="Q167" i="1"/>
  <c r="K186" i="1" l="1"/>
  <c r="K56" i="1"/>
  <c r="K174" i="1"/>
  <c r="T55" i="1"/>
  <c r="K61" i="1"/>
  <c r="K165" i="1"/>
  <c r="K57" i="1"/>
  <c r="T183" i="1"/>
  <c r="K58" i="1"/>
  <c r="K63" i="1"/>
  <c r="K62" i="1"/>
  <c r="M55" i="1"/>
  <c r="K60" i="1"/>
  <c r="K59" i="1"/>
  <c r="L55" i="1"/>
  <c r="K167" i="1"/>
  <c r="K194" i="1"/>
  <c r="K197" i="1"/>
  <c r="M183" i="1"/>
  <c r="L183" i="1"/>
  <c r="K195" i="1"/>
  <c r="K193" i="1"/>
  <c r="K187" i="1"/>
  <c r="K185" i="1"/>
  <c r="K184" i="1"/>
  <c r="K196" i="1"/>
  <c r="K192" i="1"/>
  <c r="K191" i="1"/>
  <c r="K189" i="1"/>
  <c r="K188" i="1"/>
  <c r="K178" i="1"/>
  <c r="K166" i="1"/>
  <c r="K177" i="1"/>
  <c r="K175" i="1"/>
  <c r="K172" i="1"/>
  <c r="K176" i="1"/>
  <c r="K173" i="1"/>
  <c r="T164" i="1"/>
  <c r="K179" i="1"/>
  <c r="K171" i="1"/>
  <c r="K170" i="1"/>
  <c r="K169" i="1"/>
  <c r="Q164" i="1"/>
  <c r="K168" i="1"/>
  <c r="M164" i="1"/>
  <c r="L164" i="1"/>
  <c r="K55" i="1" l="1"/>
  <c r="K183" i="1"/>
  <c r="K164" i="1"/>
  <c r="X84" i="1" l="1"/>
  <c r="W104" i="1"/>
  <c r="Y103" i="1"/>
  <c r="W103" i="1" s="1"/>
  <c r="W102" i="1"/>
  <c r="W101" i="1"/>
  <c r="W100" i="1"/>
  <c r="W99" i="1"/>
  <c r="W98" i="1"/>
  <c r="W97" i="1"/>
  <c r="A98" i="1"/>
  <c r="A99" i="1" s="1"/>
  <c r="A100" i="1" s="1"/>
  <c r="A101" i="1" s="1"/>
  <c r="A102" i="1" s="1"/>
  <c r="A103" i="1" s="1"/>
  <c r="A104" i="1" s="1"/>
  <c r="G102" i="1"/>
  <c r="G101" i="1"/>
  <c r="G100" i="1"/>
  <c r="G99" i="1"/>
  <c r="G98" i="1"/>
  <c r="W84" i="1" l="1"/>
  <c r="Y84" i="1"/>
  <c r="L93" i="1"/>
  <c r="M93" i="1"/>
  <c r="L94" i="1"/>
  <c r="M94" i="1"/>
  <c r="L95" i="1"/>
  <c r="M95" i="1"/>
  <c r="L96" i="1"/>
  <c r="M96" i="1"/>
  <c r="T95" i="1"/>
  <c r="T96" i="1"/>
  <c r="T94" i="1"/>
  <c r="T93" i="1"/>
  <c r="R84" i="1"/>
  <c r="S84" i="1"/>
  <c r="U84" i="1"/>
  <c r="V84" i="1"/>
  <c r="Q91" i="1"/>
  <c r="Q90" i="1"/>
  <c r="Q89" i="1"/>
  <c r="Q88" i="1"/>
  <c r="L86" i="1"/>
  <c r="M86" i="1"/>
  <c r="L87" i="1"/>
  <c r="M87" i="1"/>
  <c r="L88" i="1"/>
  <c r="M88" i="1"/>
  <c r="L89" i="1"/>
  <c r="M89" i="1"/>
  <c r="L90" i="1"/>
  <c r="M90" i="1"/>
  <c r="L91" i="1"/>
  <c r="M91" i="1"/>
  <c r="L92" i="1"/>
  <c r="M92" i="1"/>
  <c r="L97" i="1"/>
  <c r="M97" i="1"/>
  <c r="L98" i="1"/>
  <c r="M98" i="1"/>
  <c r="L103" i="1"/>
  <c r="M103" i="1"/>
  <c r="M85" i="1"/>
  <c r="L85" i="1"/>
  <c r="K85" i="1" l="1"/>
  <c r="K96" i="1"/>
  <c r="K93" i="1"/>
  <c r="T84" i="1"/>
  <c r="K95" i="1"/>
  <c r="K97" i="1"/>
  <c r="K94" i="1"/>
  <c r="K103" i="1"/>
  <c r="K87" i="1"/>
  <c r="K86" i="1"/>
  <c r="K98" i="1"/>
  <c r="Q84" i="1"/>
  <c r="M84" i="1"/>
  <c r="K92" i="1"/>
  <c r="L84" i="1"/>
  <c r="K90" i="1"/>
  <c r="K89" i="1"/>
  <c r="K91" i="1"/>
  <c r="K88" i="1"/>
  <c r="W53" i="1"/>
  <c r="W52" i="1"/>
  <c r="W45" i="1" s="1"/>
  <c r="R45" i="1"/>
  <c r="S45" i="1"/>
  <c r="T45" i="1"/>
  <c r="U45" i="1"/>
  <c r="V45" i="1"/>
  <c r="L52" i="1"/>
  <c r="M52" i="1"/>
  <c r="L53" i="1"/>
  <c r="M53" i="1"/>
  <c r="K46" i="1"/>
  <c r="T51" i="1"/>
  <c r="Q50" i="1"/>
  <c r="Q45" i="1" s="1"/>
  <c r="L45" i="1" l="1"/>
  <c r="M45" i="1"/>
  <c r="K53" i="1"/>
  <c r="K52" i="1"/>
  <c r="K84" i="1"/>
  <c r="W43" i="1"/>
  <c r="G43" i="1"/>
  <c r="A42" i="1"/>
  <c r="A43" i="1" s="1"/>
  <c r="A44" i="1" s="1"/>
  <c r="K45" i="1" l="1"/>
  <c r="W44" i="1"/>
  <c r="W42" i="1"/>
  <c r="W30" i="1" s="1"/>
  <c r="T41" i="1"/>
  <c r="T40" i="1"/>
  <c r="T39" i="1"/>
  <c r="T38" i="1"/>
  <c r="Q37" i="1"/>
  <c r="Q36" i="1"/>
  <c r="Q35" i="1"/>
  <c r="L32" i="1"/>
  <c r="M32" i="1"/>
  <c r="L33" i="1"/>
  <c r="M33" i="1"/>
  <c r="L34" i="1"/>
  <c r="M34" i="1"/>
  <c r="L35" i="1"/>
  <c r="M35" i="1"/>
  <c r="L36" i="1"/>
  <c r="M36" i="1"/>
  <c r="L37" i="1"/>
  <c r="M37" i="1"/>
  <c r="L38" i="1"/>
  <c r="M38" i="1"/>
  <c r="L39" i="1"/>
  <c r="M39" i="1"/>
  <c r="L40" i="1"/>
  <c r="M40" i="1"/>
  <c r="L41" i="1"/>
  <c r="M41" i="1"/>
  <c r="L42" i="1"/>
  <c r="M42" i="1"/>
  <c r="L44" i="1"/>
  <c r="M44" i="1"/>
  <c r="L31" i="1"/>
  <c r="M31" i="1"/>
  <c r="R30" i="1"/>
  <c r="S30" i="1"/>
  <c r="U30" i="1"/>
  <c r="V30" i="1"/>
  <c r="X30" i="1"/>
  <c r="Y30" i="1"/>
  <c r="T30" i="1" l="1"/>
  <c r="K41" i="1"/>
  <c r="L30" i="1"/>
  <c r="Q30" i="1"/>
  <c r="M30" i="1"/>
  <c r="X14" i="1"/>
  <c r="X13" i="1" s="1"/>
  <c r="Y14" i="1"/>
  <c r="Y13" i="1" s="1"/>
  <c r="W29" i="1"/>
  <c r="W28" i="1"/>
  <c r="W26" i="1" l="1"/>
  <c r="W25" i="1"/>
  <c r="W24" i="1"/>
  <c r="W14" i="1" l="1"/>
  <c r="W13" i="1" s="1"/>
  <c r="L19" i="1"/>
  <c r="M19" i="1"/>
  <c r="L20" i="1"/>
  <c r="M20" i="1"/>
  <c r="L21" i="1"/>
  <c r="M21" i="1"/>
  <c r="K22" i="1"/>
  <c r="L22" i="1"/>
  <c r="M22" i="1"/>
  <c r="K24" i="1"/>
  <c r="L24" i="1"/>
  <c r="M24" i="1"/>
  <c r="K25" i="1"/>
  <c r="L25" i="1"/>
  <c r="M25" i="1"/>
  <c r="K26" i="1"/>
  <c r="L26" i="1"/>
  <c r="M26" i="1"/>
  <c r="L23" i="1"/>
  <c r="M23" i="1"/>
  <c r="L18" i="1"/>
  <c r="M18" i="1"/>
  <c r="T23" i="1"/>
  <c r="K23" i="1" s="1"/>
  <c r="T22" i="1"/>
  <c r="T21" i="1"/>
  <c r="K21" i="1" s="1"/>
  <c r="Q20" i="1" l="1"/>
  <c r="K20" i="1" s="1"/>
  <c r="Q19" i="1"/>
  <c r="R14" i="1"/>
  <c r="R13" i="1" s="1"/>
  <c r="S14" i="1"/>
  <c r="S13" i="1" s="1"/>
  <c r="T14" i="1"/>
  <c r="T13" i="1" s="1"/>
  <c r="U14" i="1"/>
  <c r="U13" i="1" s="1"/>
  <c r="V14" i="1"/>
  <c r="V13" i="1" s="1"/>
  <c r="Q18" i="1"/>
  <c r="K18" i="1" s="1"/>
  <c r="Q14" i="1" l="1"/>
  <c r="Q13" i="1" s="1"/>
  <c r="K19" i="1"/>
  <c r="L16" i="1"/>
  <c r="M16" i="1"/>
  <c r="L17" i="1"/>
  <c r="M17" i="1"/>
  <c r="L15" i="1"/>
  <c r="M15" i="1"/>
  <c r="M14" i="1" l="1"/>
  <c r="L14" i="1"/>
  <c r="M13" i="1"/>
  <c r="Q12" i="13"/>
  <c r="P12" i="13"/>
  <c r="O12" i="13" s="1"/>
  <c r="L12" i="13"/>
  <c r="L13" i="1" l="1"/>
  <c r="H11" i="13"/>
  <c r="L11" i="13"/>
  <c r="M11" i="13"/>
  <c r="N11" i="13"/>
  <c r="O93" i="12" l="1"/>
  <c r="O100" i="11"/>
  <c r="G7" i="1"/>
  <c r="H7" i="1" s="1"/>
  <c r="I7" i="1" s="1"/>
  <c r="J7" i="1" s="1"/>
  <c r="N7" i="1" s="1"/>
  <c r="O7" i="1" s="1"/>
  <c r="P7" i="1" s="1"/>
  <c r="AA7" i="1" s="1"/>
  <c r="AB7" i="1" s="1"/>
  <c r="E8" i="13"/>
  <c r="F8" i="13" s="1"/>
  <c r="G8" i="13" s="1"/>
  <c r="H8" i="13" s="1"/>
  <c r="O8" i="13" s="1"/>
  <c r="P8" i="13" s="1"/>
  <c r="Q8" i="13" s="1"/>
  <c r="R8" i="13" s="1"/>
  <c r="S8" i="13" s="1"/>
  <c r="P179" i="13" l="1"/>
  <c r="P136" i="13"/>
  <c r="P94" i="13"/>
  <c r="O94" i="13" s="1"/>
  <c r="O264" i="13"/>
  <c r="O262" i="13" s="1"/>
  <c r="E264" i="13"/>
  <c r="E263" i="13" s="1"/>
  <c r="R263" i="13"/>
  <c r="Q263" i="13"/>
  <c r="P263" i="13"/>
  <c r="O263" i="13"/>
  <c r="H263" i="13"/>
  <c r="G263" i="13"/>
  <c r="F263" i="13"/>
  <c r="R262" i="13"/>
  <c r="Q262" i="13"/>
  <c r="P262" i="13"/>
  <c r="H262" i="13"/>
  <c r="G262" i="13"/>
  <c r="F262" i="13"/>
  <c r="E262" i="13"/>
  <c r="O261" i="13"/>
  <c r="E261" i="13"/>
  <c r="O260" i="13"/>
  <c r="E260" i="13"/>
  <c r="O259" i="13"/>
  <c r="E259" i="13"/>
  <c r="O258" i="13"/>
  <c r="E258" i="13"/>
  <c r="O257" i="13"/>
  <c r="E257" i="13"/>
  <c r="O256" i="13"/>
  <c r="E256" i="13"/>
  <c r="O255" i="13"/>
  <c r="E255" i="13"/>
  <c r="O254" i="13"/>
  <c r="E254" i="13"/>
  <c r="O253" i="13"/>
  <c r="E253" i="13"/>
  <c r="O252" i="13"/>
  <c r="E252" i="13"/>
  <c r="O251" i="13"/>
  <c r="E251" i="13"/>
  <c r="O250" i="13"/>
  <c r="E250" i="13"/>
  <c r="O249" i="13"/>
  <c r="E249" i="13"/>
  <c r="O248" i="13"/>
  <c r="E248" i="13"/>
  <c r="O247" i="13"/>
  <c r="E247" i="13"/>
  <c r="O246" i="13"/>
  <c r="E246" i="13"/>
  <c r="O245" i="13"/>
  <c r="E245" i="13"/>
  <c r="O244" i="13"/>
  <c r="E244" i="13"/>
  <c r="O243" i="13"/>
  <c r="E243" i="13"/>
  <c r="O242" i="13"/>
  <c r="E242" i="13"/>
  <c r="O241" i="13"/>
  <c r="E241" i="13"/>
  <c r="O240" i="13"/>
  <c r="E240" i="13"/>
  <c r="O239" i="13"/>
  <c r="E239" i="13"/>
  <c r="O238" i="13"/>
  <c r="E238" i="13"/>
  <c r="O237" i="13"/>
  <c r="E237" i="13"/>
  <c r="O236" i="13"/>
  <c r="E236" i="13"/>
  <c r="O235" i="13"/>
  <c r="E235" i="13"/>
  <c r="O234" i="13"/>
  <c r="E234" i="13"/>
  <c r="O233" i="13"/>
  <c r="E233" i="13"/>
  <c r="O232" i="13"/>
  <c r="E232" i="13"/>
  <c r="O231" i="13"/>
  <c r="E231" i="13"/>
  <c r="O230" i="13"/>
  <c r="E230" i="13"/>
  <c r="R229" i="13"/>
  <c r="Q229" i="13"/>
  <c r="P229" i="13"/>
  <c r="H229" i="13"/>
  <c r="G229" i="13"/>
  <c r="F229" i="13"/>
  <c r="O228" i="13"/>
  <c r="E228" i="13"/>
  <c r="O227" i="13"/>
  <c r="E227" i="13"/>
  <c r="O226" i="13"/>
  <c r="E226" i="13"/>
  <c r="O225" i="13"/>
  <c r="E225" i="13"/>
  <c r="O224" i="13"/>
  <c r="E224" i="13"/>
  <c r="O223" i="13"/>
  <c r="E223" i="13"/>
  <c r="O222" i="13"/>
  <c r="E222" i="13"/>
  <c r="O221" i="13"/>
  <c r="E221" i="13"/>
  <c r="O220" i="13"/>
  <c r="E220" i="13"/>
  <c r="O219" i="13"/>
  <c r="E219" i="13"/>
  <c r="O218" i="13"/>
  <c r="E218" i="13"/>
  <c r="O217" i="13"/>
  <c r="E217" i="13"/>
  <c r="O216" i="13"/>
  <c r="E216" i="13"/>
  <c r="R215" i="13"/>
  <c r="Q215" i="13"/>
  <c r="P215" i="13"/>
  <c r="H215" i="13"/>
  <c r="G215" i="13"/>
  <c r="F215" i="13"/>
  <c r="O214" i="13"/>
  <c r="E214" i="13"/>
  <c r="O213" i="13"/>
  <c r="E213" i="13"/>
  <c r="O212" i="13"/>
  <c r="E212" i="13"/>
  <c r="O211" i="13"/>
  <c r="E211" i="13"/>
  <c r="O210" i="13"/>
  <c r="E210" i="13"/>
  <c r="O209" i="13"/>
  <c r="E209" i="13"/>
  <c r="O208" i="13"/>
  <c r="E208" i="13"/>
  <c r="O207" i="13"/>
  <c r="E207" i="13"/>
  <c r="O206" i="13"/>
  <c r="E206" i="13"/>
  <c r="O205" i="13"/>
  <c r="E205" i="13"/>
  <c r="O204" i="13"/>
  <c r="E204" i="13"/>
  <c r="O203" i="13"/>
  <c r="E203" i="13"/>
  <c r="O202" i="13"/>
  <c r="E202" i="13"/>
  <c r="R201" i="13"/>
  <c r="Q201" i="13"/>
  <c r="P201" i="13"/>
  <c r="H201" i="13"/>
  <c r="G201" i="13"/>
  <c r="F201" i="13"/>
  <c r="O200" i="13"/>
  <c r="E200" i="13"/>
  <c r="O199" i="13"/>
  <c r="E199" i="13"/>
  <c r="O198" i="13"/>
  <c r="E198" i="13"/>
  <c r="O197" i="13"/>
  <c r="E197" i="13"/>
  <c r="R196" i="13"/>
  <c r="Q196" i="13"/>
  <c r="P196" i="13"/>
  <c r="H196" i="13"/>
  <c r="G196" i="13"/>
  <c r="F196" i="13"/>
  <c r="O195" i="13"/>
  <c r="E195" i="13"/>
  <c r="O194" i="13"/>
  <c r="E194" i="13"/>
  <c r="O193" i="13"/>
  <c r="E193" i="13"/>
  <c r="O192" i="13"/>
  <c r="E192" i="13"/>
  <c r="O191" i="13"/>
  <c r="E191" i="13"/>
  <c r="O190" i="13"/>
  <c r="E190" i="13"/>
  <c r="O189" i="13"/>
  <c r="E189" i="13"/>
  <c r="O188" i="13"/>
  <c r="E188" i="13"/>
  <c r="O187" i="13"/>
  <c r="E187" i="13"/>
  <c r="O186" i="13"/>
  <c r="E186" i="13"/>
  <c r="O185" i="13"/>
  <c r="E185" i="13"/>
  <c r="O184" i="13"/>
  <c r="E184" i="13"/>
  <c r="O183" i="13"/>
  <c r="E183" i="13"/>
  <c r="O182" i="13"/>
  <c r="E182" i="13"/>
  <c r="O181" i="13"/>
  <c r="E181" i="13"/>
  <c r="O180" i="13"/>
  <c r="E180" i="13"/>
  <c r="O179" i="13"/>
  <c r="E179" i="13"/>
  <c r="O178" i="13"/>
  <c r="E178" i="13"/>
  <c r="O177" i="13"/>
  <c r="E177" i="13"/>
  <c r="R176" i="13"/>
  <c r="Q176" i="13"/>
  <c r="P176" i="13"/>
  <c r="H176" i="13"/>
  <c r="G176" i="13"/>
  <c r="F176" i="13"/>
  <c r="O175" i="13"/>
  <c r="E175" i="13"/>
  <c r="O174" i="13"/>
  <c r="E174" i="13"/>
  <c r="O173" i="13"/>
  <c r="E173" i="13"/>
  <c r="O172" i="13"/>
  <c r="E172" i="13"/>
  <c r="O171" i="13"/>
  <c r="E171" i="13"/>
  <c r="O170" i="13"/>
  <c r="E170" i="13"/>
  <c r="O169" i="13"/>
  <c r="E169" i="13"/>
  <c r="O168" i="13"/>
  <c r="E168" i="13"/>
  <c r="O167" i="13"/>
  <c r="E167" i="13"/>
  <c r="O166" i="13"/>
  <c r="E166" i="13"/>
  <c r="O165" i="13"/>
  <c r="E165" i="13"/>
  <c r="O164" i="13"/>
  <c r="E164" i="13"/>
  <c r="O163" i="13"/>
  <c r="E163" i="13"/>
  <c r="O162" i="13"/>
  <c r="E162" i="13"/>
  <c r="R161" i="13"/>
  <c r="Q161" i="13"/>
  <c r="P161" i="13"/>
  <c r="H161" i="13"/>
  <c r="G161" i="13"/>
  <c r="F161" i="13"/>
  <c r="O160" i="13"/>
  <c r="E160" i="13"/>
  <c r="O159" i="13"/>
  <c r="E159" i="13"/>
  <c r="O158" i="13"/>
  <c r="E158" i="13"/>
  <c r="O157" i="13"/>
  <c r="E157" i="13"/>
  <c r="O156" i="13"/>
  <c r="E156" i="13"/>
  <c r="O155" i="13"/>
  <c r="E155" i="13"/>
  <c r="O154" i="13"/>
  <c r="E154" i="13"/>
  <c r="O153" i="13"/>
  <c r="E153" i="13"/>
  <c r="O152" i="13"/>
  <c r="E152" i="13"/>
  <c r="O151" i="13"/>
  <c r="E151" i="13"/>
  <c r="O150" i="13"/>
  <c r="E150" i="13"/>
  <c r="O149" i="13"/>
  <c r="E149" i="13"/>
  <c r="O148" i="13"/>
  <c r="E148" i="13"/>
  <c r="O147" i="13"/>
  <c r="E147" i="13"/>
  <c r="O146" i="13"/>
  <c r="E146" i="13"/>
  <c r="R145" i="13"/>
  <c r="Q145" i="13"/>
  <c r="P145" i="13"/>
  <c r="H145" i="13"/>
  <c r="G145" i="13"/>
  <c r="F145" i="13"/>
  <c r="O144" i="13"/>
  <c r="E144" i="13"/>
  <c r="O143" i="13"/>
  <c r="E143" i="13"/>
  <c r="O142" i="13"/>
  <c r="E142" i="13"/>
  <c r="O141" i="13"/>
  <c r="E141" i="13"/>
  <c r="O140" i="13"/>
  <c r="E140" i="13"/>
  <c r="O139" i="13"/>
  <c r="E139" i="13"/>
  <c r="O138" i="13"/>
  <c r="E138" i="13"/>
  <c r="O137" i="13"/>
  <c r="E137" i="13"/>
  <c r="O136" i="13"/>
  <c r="E136" i="13"/>
  <c r="R135" i="13"/>
  <c r="Q135" i="13"/>
  <c r="P135" i="13"/>
  <c r="H135" i="13"/>
  <c r="G135" i="13"/>
  <c r="F135" i="13"/>
  <c r="O134" i="13"/>
  <c r="E134" i="13"/>
  <c r="O133" i="13"/>
  <c r="E133" i="13"/>
  <c r="O132" i="13"/>
  <c r="E132" i="13"/>
  <c r="O131" i="13"/>
  <c r="E131" i="13"/>
  <c r="O130" i="13"/>
  <c r="E130" i="13"/>
  <c r="O129" i="13"/>
  <c r="E129" i="13"/>
  <c r="O128" i="13"/>
  <c r="E128" i="13"/>
  <c r="O127" i="13"/>
  <c r="E127" i="13"/>
  <c r="O126" i="13"/>
  <c r="E126" i="13"/>
  <c r="O125" i="13"/>
  <c r="E125" i="13"/>
  <c r="O124" i="13"/>
  <c r="E124" i="13"/>
  <c r="O123" i="13"/>
  <c r="E123" i="13"/>
  <c r="O122" i="13"/>
  <c r="E122" i="13"/>
  <c r="O121" i="13"/>
  <c r="E121" i="13"/>
  <c r="R120" i="13"/>
  <c r="Q120" i="13"/>
  <c r="P120" i="13"/>
  <c r="H120" i="13"/>
  <c r="G120" i="13"/>
  <c r="F120" i="13"/>
  <c r="O119" i="13"/>
  <c r="E119" i="13"/>
  <c r="O118" i="13"/>
  <c r="E118" i="13"/>
  <c r="O117" i="13"/>
  <c r="E117" i="13"/>
  <c r="O116" i="13"/>
  <c r="E116" i="13"/>
  <c r="O115" i="13"/>
  <c r="E115" i="13"/>
  <c r="O114" i="13"/>
  <c r="E114" i="13"/>
  <c r="O113" i="13"/>
  <c r="E113" i="13"/>
  <c r="O112" i="13"/>
  <c r="E112" i="13"/>
  <c r="O111" i="13"/>
  <c r="E111" i="13"/>
  <c r="O110" i="13"/>
  <c r="E110" i="13"/>
  <c r="O109" i="13"/>
  <c r="E109" i="13"/>
  <c r="O108" i="13"/>
  <c r="E108" i="13"/>
  <c r="O107" i="13"/>
  <c r="E107" i="13"/>
  <c r="O106" i="13"/>
  <c r="E106" i="13"/>
  <c r="R105" i="13"/>
  <c r="Q105" i="13"/>
  <c r="P105" i="13"/>
  <c r="H105" i="13"/>
  <c r="G105" i="13"/>
  <c r="F105" i="13"/>
  <c r="O104" i="13"/>
  <c r="E104" i="13"/>
  <c r="O103" i="13"/>
  <c r="E103" i="13"/>
  <c r="O102" i="13"/>
  <c r="E102" i="13"/>
  <c r="O101" i="13"/>
  <c r="E101" i="13"/>
  <c r="O100" i="13"/>
  <c r="E100" i="13"/>
  <c r="O99" i="13"/>
  <c r="E99" i="13"/>
  <c r="O98" i="13"/>
  <c r="E98" i="13"/>
  <c r="O97" i="13"/>
  <c r="E97" i="13"/>
  <c r="O96" i="13"/>
  <c r="E96" i="13"/>
  <c r="O95" i="13"/>
  <c r="E95" i="13"/>
  <c r="E94" i="13"/>
  <c r="O93" i="13"/>
  <c r="E93" i="13"/>
  <c r="R92" i="13"/>
  <c r="Q92" i="13"/>
  <c r="H92" i="13"/>
  <c r="G92" i="13"/>
  <c r="F92" i="13"/>
  <c r="O91" i="13"/>
  <c r="G91" i="13"/>
  <c r="E91" i="13" s="1"/>
  <c r="O90" i="13"/>
  <c r="E90" i="13"/>
  <c r="O89" i="13"/>
  <c r="E89" i="13"/>
  <c r="O88" i="13"/>
  <c r="E88" i="13"/>
  <c r="O87" i="13"/>
  <c r="E87" i="13"/>
  <c r="O86" i="13"/>
  <c r="G86" i="13"/>
  <c r="E86" i="13" s="1"/>
  <c r="O85" i="13"/>
  <c r="E85" i="13"/>
  <c r="O84" i="13"/>
  <c r="G84" i="13"/>
  <c r="E84" i="13" s="1"/>
  <c r="G83" i="13"/>
  <c r="E83" i="13" s="1"/>
  <c r="O82" i="13"/>
  <c r="G82" i="13"/>
  <c r="E82" i="13" s="1"/>
  <c r="O81" i="13"/>
  <c r="E81" i="13"/>
  <c r="O80" i="13"/>
  <c r="G80" i="13"/>
  <c r="E80" i="13" s="1"/>
  <c r="O79" i="13"/>
  <c r="E79" i="13"/>
  <c r="O78" i="13"/>
  <c r="E78" i="13"/>
  <c r="O77" i="13"/>
  <c r="E77" i="13"/>
  <c r="R76" i="13"/>
  <c r="Q76" i="13"/>
  <c r="P76" i="13"/>
  <c r="H76" i="13"/>
  <c r="F76" i="13"/>
  <c r="O75" i="13"/>
  <c r="E75" i="13"/>
  <c r="O74" i="13"/>
  <c r="E74" i="13"/>
  <c r="O73" i="13"/>
  <c r="E73" i="13"/>
  <c r="O72" i="13"/>
  <c r="E72" i="13"/>
  <c r="O71" i="13"/>
  <c r="E71" i="13"/>
  <c r="O70" i="13"/>
  <c r="E70" i="13"/>
  <c r="O69" i="13"/>
  <c r="E69" i="13"/>
  <c r="O68" i="13"/>
  <c r="E68" i="13"/>
  <c r="O67" i="13"/>
  <c r="E67" i="13"/>
  <c r="O66" i="13"/>
  <c r="E66" i="13"/>
  <c r="O65" i="13"/>
  <c r="E65" i="13"/>
  <c r="O64" i="13"/>
  <c r="E64" i="13"/>
  <c r="O63" i="13"/>
  <c r="E63" i="13"/>
  <c r="O62" i="13"/>
  <c r="E62" i="13"/>
  <c r="R61" i="13"/>
  <c r="Q61" i="13"/>
  <c r="P61" i="13"/>
  <c r="H61" i="13"/>
  <c r="G61" i="13"/>
  <c r="F61" i="13"/>
  <c r="O60" i="13"/>
  <c r="E60" i="13"/>
  <c r="O59" i="13"/>
  <c r="E59" i="13"/>
  <c r="O58" i="13"/>
  <c r="E58" i="13"/>
  <c r="O57" i="13"/>
  <c r="E57" i="13"/>
  <c r="O56" i="13"/>
  <c r="E56" i="13"/>
  <c r="O55" i="13"/>
  <c r="E55" i="13"/>
  <c r="O54" i="13"/>
  <c r="E54" i="13"/>
  <c r="O53" i="13"/>
  <c r="E53" i="13"/>
  <c r="R52" i="13"/>
  <c r="Q52" i="13"/>
  <c r="P52" i="13"/>
  <c r="H52" i="13"/>
  <c r="G52" i="13"/>
  <c r="F52" i="13"/>
  <c r="O51" i="13"/>
  <c r="E51" i="13"/>
  <c r="O50" i="13"/>
  <c r="E50" i="13"/>
  <c r="O49" i="13"/>
  <c r="E49" i="13"/>
  <c r="O48" i="13"/>
  <c r="E48" i="13"/>
  <c r="O47" i="13"/>
  <c r="E47" i="13"/>
  <c r="O46" i="13"/>
  <c r="E46" i="13"/>
  <c r="O45" i="13"/>
  <c r="E45" i="13"/>
  <c r="O44" i="13"/>
  <c r="E44" i="13"/>
  <c r="R43" i="13"/>
  <c r="Q43" i="13"/>
  <c r="P43" i="13"/>
  <c r="H43" i="13"/>
  <c r="G43" i="13"/>
  <c r="F43" i="13"/>
  <c r="O42" i="13"/>
  <c r="E42" i="13"/>
  <c r="O41" i="13"/>
  <c r="E41" i="13"/>
  <c r="E40" i="13"/>
  <c r="O39" i="13"/>
  <c r="E39" i="13"/>
  <c r="O38" i="13"/>
  <c r="E38" i="13"/>
  <c r="O37" i="13"/>
  <c r="E37" i="13"/>
  <c r="O36" i="13"/>
  <c r="E36" i="13"/>
  <c r="O35" i="13"/>
  <c r="E35" i="13"/>
  <c r="O34" i="13"/>
  <c r="E34" i="13"/>
  <c r="O33" i="13"/>
  <c r="E33" i="13"/>
  <c r="O32" i="13"/>
  <c r="E32" i="13"/>
  <c r="O31" i="13"/>
  <c r="E31" i="13"/>
  <c r="O30" i="13"/>
  <c r="E30" i="13"/>
  <c r="R29" i="13"/>
  <c r="Q29" i="13"/>
  <c r="P29" i="13"/>
  <c r="H29" i="13"/>
  <c r="G29" i="13"/>
  <c r="F29" i="13"/>
  <c r="O28" i="13"/>
  <c r="E28" i="13"/>
  <c r="O27" i="13"/>
  <c r="E27" i="13"/>
  <c r="O26" i="13"/>
  <c r="E26" i="13"/>
  <c r="O25" i="13"/>
  <c r="E25" i="13"/>
  <c r="O24" i="13"/>
  <c r="E24" i="13"/>
  <c r="O23" i="13"/>
  <c r="E23" i="13"/>
  <c r="O22" i="13"/>
  <c r="E22" i="13"/>
  <c r="O21" i="13"/>
  <c r="E21" i="13"/>
  <c r="O20" i="13"/>
  <c r="E20" i="13"/>
  <c r="O19" i="13"/>
  <c r="E19" i="13"/>
  <c r="O18" i="13"/>
  <c r="E18" i="13"/>
  <c r="O17" i="13"/>
  <c r="E17" i="13"/>
  <c r="O16" i="13"/>
  <c r="E16" i="13"/>
  <c r="R15" i="13"/>
  <c r="Q15" i="13"/>
  <c r="P15" i="13"/>
  <c r="H15" i="13"/>
  <c r="G15" i="13"/>
  <c r="F15" i="13"/>
  <c r="O11" i="13"/>
  <c r="O10" i="13" s="1"/>
  <c r="E12" i="13"/>
  <c r="R11" i="13"/>
  <c r="R10" i="13" s="1"/>
  <c r="Q11" i="13"/>
  <c r="Q10" i="13" s="1"/>
  <c r="P11" i="13"/>
  <c r="P10" i="13" s="1"/>
  <c r="G11" i="13"/>
  <c r="G10" i="13" s="1"/>
  <c r="F11" i="13"/>
  <c r="F10" i="13" s="1"/>
  <c r="H10" i="13"/>
  <c r="A3" i="13"/>
  <c r="H329" i="1"/>
  <c r="I329" i="1"/>
  <c r="J329" i="1"/>
  <c r="O329" i="1"/>
  <c r="P329" i="1"/>
  <c r="AA329" i="1"/>
  <c r="K66" i="11"/>
  <c r="A3" i="1"/>
  <c r="O229" i="13" l="1"/>
  <c r="E229" i="13"/>
  <c r="E215" i="13"/>
  <c r="O52" i="13"/>
  <c r="O120" i="13"/>
  <c r="O201" i="13"/>
  <c r="E201" i="13"/>
  <c r="O92" i="13"/>
  <c r="E15" i="13"/>
  <c r="O161" i="13"/>
  <c r="R14" i="13"/>
  <c r="R13" i="13" s="1"/>
  <c r="R9" i="13" s="1"/>
  <c r="E161" i="13"/>
  <c r="P92" i="13"/>
  <c r="P14" i="13" s="1"/>
  <c r="P13" i="13" s="1"/>
  <c r="P9" i="13" s="1"/>
  <c r="O105" i="13"/>
  <c r="O15" i="13"/>
  <c r="H14" i="13"/>
  <c r="H13" i="13" s="1"/>
  <c r="E52" i="13"/>
  <c r="F14" i="13"/>
  <c r="F13" i="13" s="1"/>
  <c r="F9" i="13" s="1"/>
  <c r="O29" i="13"/>
  <c r="E43" i="13"/>
  <c r="O43" i="13"/>
  <c r="O61" i="13"/>
  <c r="O176" i="13"/>
  <c r="E29" i="13"/>
  <c r="Q14" i="13"/>
  <c r="Q13" i="13" s="1"/>
  <c r="Q9" i="13" s="1"/>
  <c r="E61" i="13"/>
  <c r="E92" i="13"/>
  <c r="E120" i="13"/>
  <c r="E176" i="13"/>
  <c r="H9" i="13"/>
  <c r="E11" i="13"/>
  <c r="E10" i="13" s="1"/>
  <c r="O76" i="13"/>
  <c r="E105" i="13"/>
  <c r="E135" i="13"/>
  <c r="E145" i="13"/>
  <c r="E196" i="13"/>
  <c r="G76" i="13"/>
  <c r="G14" i="13" s="1"/>
  <c r="G13" i="13" s="1"/>
  <c r="G9" i="13" s="1"/>
  <c r="O135" i="13"/>
  <c r="O215" i="13"/>
  <c r="E76" i="13"/>
  <c r="O196" i="13"/>
  <c r="O145" i="13"/>
  <c r="J9" i="1"/>
  <c r="H324" i="1"/>
  <c r="I324" i="1"/>
  <c r="J324" i="1"/>
  <c r="O324" i="1"/>
  <c r="P324" i="1"/>
  <c r="AA324" i="1"/>
  <c r="W47" i="9"/>
  <c r="X47" i="9"/>
  <c r="E14" i="13" l="1"/>
  <c r="E13" i="13" s="1"/>
  <c r="E9" i="13" s="1"/>
  <c r="O14" i="13"/>
  <c r="O13" i="13" s="1"/>
  <c r="O9" i="13" s="1"/>
  <c r="W69" i="9"/>
  <c r="X69" i="9"/>
  <c r="S22" i="9"/>
  <c r="T22" i="9"/>
  <c r="S23" i="9"/>
  <c r="T23" i="9"/>
  <c r="S24" i="9"/>
  <c r="T24" i="9"/>
  <c r="S26" i="9"/>
  <c r="T26" i="9"/>
  <c r="S27" i="9"/>
  <c r="T27" i="9"/>
  <c r="S28" i="9"/>
  <c r="T28" i="9"/>
  <c r="S29" i="9"/>
  <c r="T29" i="9"/>
  <c r="S31" i="9"/>
  <c r="T31" i="9"/>
  <c r="S32" i="9"/>
  <c r="T32" i="9"/>
  <c r="S33" i="9"/>
  <c r="T33" i="9"/>
  <c r="S34" i="9"/>
  <c r="T34" i="9"/>
  <c r="S36" i="9"/>
  <c r="T36" i="9"/>
  <c r="S37" i="9"/>
  <c r="T37" i="9"/>
  <c r="S38" i="9"/>
  <c r="T38" i="9"/>
  <c r="S40" i="9"/>
  <c r="T40" i="9"/>
  <c r="S41" i="9"/>
  <c r="T41" i="9"/>
  <c r="S43" i="9"/>
  <c r="T43" i="9"/>
  <c r="S44" i="9"/>
  <c r="T44" i="9"/>
  <c r="S45" i="9"/>
  <c r="T45" i="9"/>
  <c r="S47" i="9"/>
  <c r="T47" i="9"/>
  <c r="S48" i="9"/>
  <c r="T48" i="9"/>
  <c r="S49" i="9"/>
  <c r="T49" i="9"/>
  <c r="S51" i="9"/>
  <c r="T51" i="9"/>
  <c r="S52" i="9"/>
  <c r="T52" i="9"/>
  <c r="S54" i="9"/>
  <c r="T54" i="9"/>
  <c r="S55" i="9"/>
  <c r="T55" i="9"/>
  <c r="S56" i="9"/>
  <c r="T56" i="9"/>
  <c r="S58" i="9"/>
  <c r="T58" i="9"/>
  <c r="S60" i="9"/>
  <c r="T60" i="9"/>
  <c r="S61" i="9"/>
  <c r="T61" i="9"/>
  <c r="S63" i="9"/>
  <c r="T63" i="9"/>
  <c r="S64" i="9"/>
  <c r="T64" i="9"/>
  <c r="S65" i="9"/>
  <c r="T65" i="9"/>
  <c r="S66" i="9"/>
  <c r="T66" i="9"/>
  <c r="S68" i="9"/>
  <c r="T68" i="9"/>
  <c r="S69" i="9"/>
  <c r="T69" i="9"/>
  <c r="S70" i="9"/>
  <c r="T70" i="9"/>
  <c r="S72" i="9"/>
  <c r="T72" i="9"/>
  <c r="S74" i="9"/>
  <c r="T74" i="9"/>
  <c r="S75" i="9"/>
  <c r="T75" i="9"/>
  <c r="S77" i="9"/>
  <c r="T77" i="9"/>
  <c r="S79" i="9"/>
  <c r="T79" i="9"/>
  <c r="S80" i="9"/>
  <c r="T80" i="9"/>
  <c r="S81" i="9"/>
  <c r="T81" i="9"/>
  <c r="S82" i="9"/>
  <c r="T82" i="9"/>
  <c r="S83" i="9"/>
  <c r="T83" i="9"/>
  <c r="S84" i="9"/>
  <c r="T84" i="9"/>
  <c r="T5" i="9"/>
  <c r="N78" i="9"/>
  <c r="N76" i="9" s="1"/>
  <c r="N73" i="9" s="1"/>
  <c r="N71" i="9" s="1"/>
  <c r="N67" i="9"/>
  <c r="N62" i="9"/>
  <c r="N59" i="9" s="1"/>
  <c r="N57" i="9" s="1"/>
  <c r="N53" i="9"/>
  <c r="N50" i="9" s="1"/>
  <c r="N46" i="9"/>
  <c r="N42" i="9"/>
  <c r="N39" i="9" s="1"/>
  <c r="N35" i="9"/>
  <c r="N30" i="9"/>
  <c r="N25" i="9"/>
  <c r="K77" i="9" l="1"/>
  <c r="G77" i="9"/>
  <c r="R77" i="9" s="1"/>
  <c r="K75" i="9"/>
  <c r="G75" i="9"/>
  <c r="K74" i="9"/>
  <c r="G74" i="9"/>
  <c r="K72" i="9"/>
  <c r="G72" i="9"/>
  <c r="K70" i="9"/>
  <c r="G70" i="9"/>
  <c r="K69" i="9"/>
  <c r="G69" i="9"/>
  <c r="K68" i="9"/>
  <c r="G68" i="9"/>
  <c r="R68" i="9" s="1"/>
  <c r="K66" i="9"/>
  <c r="G66" i="9"/>
  <c r="K65" i="9"/>
  <c r="G65" i="9"/>
  <c r="K64" i="9"/>
  <c r="G64" i="9"/>
  <c r="K63" i="9"/>
  <c r="G63" i="9"/>
  <c r="K61" i="9"/>
  <c r="G61" i="9"/>
  <c r="K60" i="9"/>
  <c r="G60" i="9"/>
  <c r="R60" i="9" s="1"/>
  <c r="K58" i="9"/>
  <c r="G58" i="9"/>
  <c r="K56" i="9"/>
  <c r="G56" i="9"/>
  <c r="K55" i="9"/>
  <c r="G55" i="9"/>
  <c r="K54" i="9"/>
  <c r="G54" i="9"/>
  <c r="K52" i="9"/>
  <c r="G52" i="9"/>
  <c r="K51" i="9"/>
  <c r="G51" i="9"/>
  <c r="R51" i="9" s="1"/>
  <c r="K49" i="9"/>
  <c r="G49" i="9"/>
  <c r="K48" i="9"/>
  <c r="G48" i="9"/>
  <c r="K47" i="9"/>
  <c r="G47" i="9"/>
  <c r="K45" i="9"/>
  <c r="G45" i="9"/>
  <c r="K44" i="9"/>
  <c r="G44" i="9"/>
  <c r="K43" i="9"/>
  <c r="G43" i="9"/>
  <c r="R43" i="9" s="1"/>
  <c r="K41" i="9"/>
  <c r="G41" i="9"/>
  <c r="K40" i="9"/>
  <c r="G40" i="9"/>
  <c r="K38" i="9"/>
  <c r="G38" i="9"/>
  <c r="K37" i="9"/>
  <c r="G37" i="9"/>
  <c r="K36" i="9"/>
  <c r="G36" i="9"/>
  <c r="K34" i="9"/>
  <c r="G34" i="9"/>
  <c r="R34" i="9" s="1"/>
  <c r="K33" i="9"/>
  <c r="G33" i="9"/>
  <c r="K32" i="9"/>
  <c r="G32" i="9"/>
  <c r="K31" i="9"/>
  <c r="G31" i="9"/>
  <c r="K29" i="9"/>
  <c r="G29" i="9"/>
  <c r="K28" i="9"/>
  <c r="G28" i="9"/>
  <c r="K27" i="9"/>
  <c r="G27" i="9"/>
  <c r="R27" i="9" s="1"/>
  <c r="K26" i="9"/>
  <c r="G26" i="9"/>
  <c r="K24" i="9"/>
  <c r="G24" i="9"/>
  <c r="K23" i="9"/>
  <c r="G23" i="9"/>
  <c r="K22" i="9"/>
  <c r="G22" i="9"/>
  <c r="K24" i="12"/>
  <c r="L24" i="12"/>
  <c r="M24" i="12"/>
  <c r="K25" i="12"/>
  <c r="L25" i="12"/>
  <c r="M25" i="12"/>
  <c r="K26" i="12"/>
  <c r="L26" i="12"/>
  <c r="M26" i="12"/>
  <c r="L23" i="12"/>
  <c r="M23" i="12"/>
  <c r="K23" i="12"/>
  <c r="K29" i="12"/>
  <c r="L29" i="12"/>
  <c r="M29" i="12"/>
  <c r="L28" i="12"/>
  <c r="M28" i="12"/>
  <c r="K28" i="12"/>
  <c r="K32" i="12"/>
  <c r="L32" i="12"/>
  <c r="M32" i="12"/>
  <c r="L31" i="12"/>
  <c r="M31" i="12"/>
  <c r="K31" i="12"/>
  <c r="L34" i="12"/>
  <c r="M34" i="12"/>
  <c r="K34" i="12"/>
  <c r="K37" i="12"/>
  <c r="L37" i="12"/>
  <c r="M37" i="12"/>
  <c r="K38" i="12"/>
  <c r="L38" i="12"/>
  <c r="M38" i="12"/>
  <c r="L36" i="12"/>
  <c r="M36" i="12"/>
  <c r="K36" i="12"/>
  <c r="K41" i="12"/>
  <c r="L41" i="12"/>
  <c r="M41" i="12"/>
  <c r="K42" i="12"/>
  <c r="M42" i="12"/>
  <c r="L40" i="12"/>
  <c r="M40" i="12"/>
  <c r="K40" i="12"/>
  <c r="K45" i="12"/>
  <c r="L45" i="12"/>
  <c r="M45" i="12"/>
  <c r="L44" i="12"/>
  <c r="M44" i="12"/>
  <c r="K44" i="12"/>
  <c r="K48" i="12"/>
  <c r="L48" i="12"/>
  <c r="M48" i="12"/>
  <c r="K49" i="12"/>
  <c r="L49" i="12"/>
  <c r="M49" i="12"/>
  <c r="L47" i="12"/>
  <c r="M47" i="12"/>
  <c r="K47" i="12"/>
  <c r="K52" i="12"/>
  <c r="L52" i="12"/>
  <c r="M52" i="12"/>
  <c r="K53" i="12"/>
  <c r="L53" i="12"/>
  <c r="M53" i="12"/>
  <c r="L51" i="12"/>
  <c r="M51" i="12"/>
  <c r="K51" i="12"/>
  <c r="K56" i="12"/>
  <c r="L56" i="12"/>
  <c r="M56" i="12"/>
  <c r="L55" i="12"/>
  <c r="M55" i="12"/>
  <c r="K55" i="12"/>
  <c r="K59" i="12"/>
  <c r="L59" i="12"/>
  <c r="M59" i="12"/>
  <c r="K60" i="12"/>
  <c r="L60" i="12"/>
  <c r="M60" i="12"/>
  <c r="K61" i="12"/>
  <c r="L61" i="12"/>
  <c r="M61" i="12"/>
  <c r="K62" i="12"/>
  <c r="L62" i="12"/>
  <c r="M62" i="12"/>
  <c r="L58" i="12"/>
  <c r="M58" i="12"/>
  <c r="K58" i="12"/>
  <c r="K65" i="12"/>
  <c r="L65" i="12"/>
  <c r="M65" i="12"/>
  <c r="K66" i="12"/>
  <c r="L66" i="12"/>
  <c r="M66" i="12"/>
  <c r="L64" i="12"/>
  <c r="M64" i="12"/>
  <c r="K64" i="12"/>
  <c r="K69" i="12"/>
  <c r="L69" i="12"/>
  <c r="M69" i="12"/>
  <c r="K70" i="12"/>
  <c r="L70" i="12"/>
  <c r="M70" i="12"/>
  <c r="K71" i="12"/>
  <c r="L71" i="12"/>
  <c r="M71" i="12"/>
  <c r="K72" i="12"/>
  <c r="L72" i="12"/>
  <c r="M72" i="12"/>
  <c r="K73" i="12"/>
  <c r="L73" i="12"/>
  <c r="M73" i="12"/>
  <c r="K74" i="12"/>
  <c r="L74" i="12"/>
  <c r="M74" i="12"/>
  <c r="L68" i="12"/>
  <c r="M68" i="12"/>
  <c r="K68" i="12"/>
  <c r="L76" i="12"/>
  <c r="M76" i="12"/>
  <c r="K76" i="12"/>
  <c r="K79" i="12"/>
  <c r="L79" i="12"/>
  <c r="M79" i="12"/>
  <c r="K80" i="12"/>
  <c r="L80" i="12"/>
  <c r="M80" i="12"/>
  <c r="K81" i="12"/>
  <c r="L81" i="12"/>
  <c r="M81" i="12"/>
  <c r="M78" i="12"/>
  <c r="L78" i="12"/>
  <c r="K78" i="12"/>
  <c r="K84" i="12"/>
  <c r="L84" i="12"/>
  <c r="M84" i="12"/>
  <c r="K85" i="12"/>
  <c r="L85" i="12"/>
  <c r="M85" i="12"/>
  <c r="L83" i="12"/>
  <c r="M83" i="12"/>
  <c r="K83" i="12"/>
  <c r="K88" i="12"/>
  <c r="L88" i="12"/>
  <c r="M88" i="12"/>
  <c r="K89" i="12"/>
  <c r="L89" i="12"/>
  <c r="M89" i="12"/>
  <c r="K90" i="12"/>
  <c r="L90" i="12"/>
  <c r="M90" i="12"/>
  <c r="K91" i="12"/>
  <c r="L91" i="12"/>
  <c r="M91" i="12"/>
  <c r="K92" i="12"/>
  <c r="L92" i="12"/>
  <c r="M92" i="12"/>
  <c r="L87" i="12"/>
  <c r="M87" i="12"/>
  <c r="K87" i="12"/>
  <c r="F44" i="12"/>
  <c r="F45" i="12"/>
  <c r="G46" i="12"/>
  <c r="H46" i="12"/>
  <c r="I46" i="12"/>
  <c r="K92" i="11"/>
  <c r="L92" i="11"/>
  <c r="M92" i="11"/>
  <c r="K93" i="11"/>
  <c r="L93" i="11"/>
  <c r="M93" i="11"/>
  <c r="K94" i="11"/>
  <c r="L94" i="11"/>
  <c r="M94" i="11"/>
  <c r="K95" i="11"/>
  <c r="L95" i="11"/>
  <c r="M95" i="11"/>
  <c r="K96" i="11"/>
  <c r="L96" i="11"/>
  <c r="M96" i="11"/>
  <c r="K97" i="11"/>
  <c r="L97" i="11"/>
  <c r="M97" i="11"/>
  <c r="K98" i="11"/>
  <c r="L98" i="11"/>
  <c r="M98" i="11"/>
  <c r="K99" i="11"/>
  <c r="L99" i="11"/>
  <c r="M99" i="11"/>
  <c r="L91" i="11"/>
  <c r="M91" i="11"/>
  <c r="K91" i="11"/>
  <c r="K87" i="11"/>
  <c r="L87" i="11"/>
  <c r="M87" i="11"/>
  <c r="K88" i="11"/>
  <c r="L88" i="11"/>
  <c r="M88" i="11"/>
  <c r="K89" i="11"/>
  <c r="L89" i="11"/>
  <c r="M89" i="11"/>
  <c r="L86" i="11"/>
  <c r="M86" i="11"/>
  <c r="K86" i="11"/>
  <c r="K82" i="11"/>
  <c r="L82" i="11"/>
  <c r="M82" i="11"/>
  <c r="K83" i="11"/>
  <c r="L83" i="11"/>
  <c r="M83" i="11"/>
  <c r="K84" i="11"/>
  <c r="L84" i="11"/>
  <c r="M84" i="11"/>
  <c r="L81" i="11"/>
  <c r="M81" i="11"/>
  <c r="K81" i="11"/>
  <c r="L79" i="11"/>
  <c r="M79" i="11"/>
  <c r="K79" i="11"/>
  <c r="K76" i="11"/>
  <c r="L76" i="11"/>
  <c r="M76" i="11"/>
  <c r="K77" i="11"/>
  <c r="L77" i="11"/>
  <c r="M77" i="11"/>
  <c r="L75" i="11"/>
  <c r="M75" i="11"/>
  <c r="K75" i="11"/>
  <c r="K71" i="11"/>
  <c r="L71" i="11"/>
  <c r="M71" i="11"/>
  <c r="K72" i="11"/>
  <c r="L72" i="11"/>
  <c r="M72" i="11"/>
  <c r="K73" i="11"/>
  <c r="L73" i="11"/>
  <c r="M73" i="11"/>
  <c r="L70" i="11"/>
  <c r="M70" i="11"/>
  <c r="K70" i="11"/>
  <c r="L66" i="11"/>
  <c r="M66" i="11"/>
  <c r="K67" i="11"/>
  <c r="L67" i="11"/>
  <c r="M67" i="11"/>
  <c r="K68" i="11"/>
  <c r="L68" i="11"/>
  <c r="M68" i="11"/>
  <c r="L65" i="11"/>
  <c r="M65" i="11"/>
  <c r="K65" i="11"/>
  <c r="K62" i="11"/>
  <c r="L62" i="11"/>
  <c r="M62" i="11"/>
  <c r="K63" i="11"/>
  <c r="L63" i="11"/>
  <c r="M63" i="11"/>
  <c r="L61" i="11"/>
  <c r="M61" i="11"/>
  <c r="K61" i="11"/>
  <c r="K58" i="11"/>
  <c r="L58" i="11"/>
  <c r="M58" i="11"/>
  <c r="K59" i="11"/>
  <c r="L59" i="11"/>
  <c r="M59" i="11"/>
  <c r="L57" i="11"/>
  <c r="M57" i="11"/>
  <c r="K57" i="11"/>
  <c r="K53" i="11"/>
  <c r="L53" i="11"/>
  <c r="M53" i="11"/>
  <c r="K54" i="11"/>
  <c r="L54" i="11"/>
  <c r="M54" i="11"/>
  <c r="K55" i="11"/>
  <c r="L55" i="11"/>
  <c r="M55" i="11"/>
  <c r="L52" i="11"/>
  <c r="M52" i="11"/>
  <c r="K52" i="11"/>
  <c r="K50" i="11"/>
  <c r="L50" i="11"/>
  <c r="M50" i="11"/>
  <c r="L49" i="11"/>
  <c r="M49" i="11"/>
  <c r="K49" i="11"/>
  <c r="K44" i="11"/>
  <c r="L44" i="11"/>
  <c r="M44" i="11"/>
  <c r="K45" i="11"/>
  <c r="M45" i="11"/>
  <c r="K46" i="11"/>
  <c r="L46" i="11"/>
  <c r="M46" i="11"/>
  <c r="K47" i="11"/>
  <c r="L47" i="11"/>
  <c r="M47" i="11"/>
  <c r="M43" i="11"/>
  <c r="K43" i="11"/>
  <c r="K38" i="11"/>
  <c r="L38" i="11"/>
  <c r="M38" i="11"/>
  <c r="K39" i="11"/>
  <c r="L39" i="11"/>
  <c r="M39" i="11"/>
  <c r="K40" i="11"/>
  <c r="L40" i="11"/>
  <c r="M40" i="11"/>
  <c r="K41" i="11"/>
  <c r="L41" i="11"/>
  <c r="M41" i="11"/>
  <c r="L37" i="11"/>
  <c r="M37" i="11"/>
  <c r="K37" i="11"/>
  <c r="K35" i="11"/>
  <c r="L35" i="11"/>
  <c r="M35" i="11"/>
  <c r="L34" i="11"/>
  <c r="M34" i="11"/>
  <c r="K34" i="11"/>
  <c r="L32" i="11"/>
  <c r="M32" i="11"/>
  <c r="K32" i="11"/>
  <c r="K28" i="11"/>
  <c r="L28" i="11"/>
  <c r="M28" i="11"/>
  <c r="K29" i="11"/>
  <c r="L29" i="11"/>
  <c r="M29" i="11"/>
  <c r="K30" i="11"/>
  <c r="L30" i="11"/>
  <c r="M30" i="11"/>
  <c r="L27" i="11"/>
  <c r="M27" i="11"/>
  <c r="K27" i="11"/>
  <c r="K24" i="11"/>
  <c r="L24" i="11"/>
  <c r="M24" i="11"/>
  <c r="K25" i="11"/>
  <c r="L25" i="11"/>
  <c r="M25" i="11"/>
  <c r="L23" i="11"/>
  <c r="M23" i="11"/>
  <c r="K23" i="11"/>
  <c r="O100" i="10"/>
  <c r="P100" i="10"/>
  <c r="Q100" i="10"/>
  <c r="O101" i="10"/>
  <c r="P101" i="10"/>
  <c r="Q101" i="10"/>
  <c r="O102" i="10"/>
  <c r="P102" i="10"/>
  <c r="Q102" i="10"/>
  <c r="O103" i="10"/>
  <c r="P103" i="10"/>
  <c r="Q103" i="10"/>
  <c r="O104" i="10"/>
  <c r="P104" i="10"/>
  <c r="Q104" i="10"/>
  <c r="O105" i="10"/>
  <c r="P105" i="10"/>
  <c r="Q105" i="10"/>
  <c r="O106" i="10"/>
  <c r="P106" i="10"/>
  <c r="Q106" i="10"/>
  <c r="O107" i="10"/>
  <c r="P107" i="10"/>
  <c r="Q107" i="10"/>
  <c r="O108" i="10"/>
  <c r="P108" i="10"/>
  <c r="Q108" i="10"/>
  <c r="O109" i="10"/>
  <c r="P109" i="10"/>
  <c r="Q109" i="10"/>
  <c r="P99" i="10"/>
  <c r="Q99" i="10"/>
  <c r="O99" i="10"/>
  <c r="O94" i="10"/>
  <c r="P94" i="10"/>
  <c r="Q94" i="10"/>
  <c r="O95" i="10"/>
  <c r="P95" i="10"/>
  <c r="Q95" i="10"/>
  <c r="O96" i="10"/>
  <c r="P96" i="10"/>
  <c r="Q96" i="10"/>
  <c r="O97" i="10"/>
  <c r="P97" i="10"/>
  <c r="Q97" i="10"/>
  <c r="P93" i="10"/>
  <c r="Q93" i="10"/>
  <c r="O93" i="10"/>
  <c r="O90" i="10"/>
  <c r="P90" i="10"/>
  <c r="Q90" i="10"/>
  <c r="O91" i="10"/>
  <c r="P91" i="10"/>
  <c r="Q91" i="10"/>
  <c r="P89" i="10"/>
  <c r="Q89" i="10"/>
  <c r="O89" i="10"/>
  <c r="P87" i="10"/>
  <c r="Q87" i="10"/>
  <c r="O87" i="10"/>
  <c r="O81" i="10"/>
  <c r="P81" i="10"/>
  <c r="Q81" i="10"/>
  <c r="O82" i="10"/>
  <c r="P82" i="10"/>
  <c r="Q82" i="10"/>
  <c r="O83" i="10"/>
  <c r="P83" i="10"/>
  <c r="Q83" i="10"/>
  <c r="O84" i="10"/>
  <c r="P84" i="10"/>
  <c r="Q84" i="10"/>
  <c r="O85" i="10"/>
  <c r="P85" i="10"/>
  <c r="Q85" i="10"/>
  <c r="P80" i="10"/>
  <c r="Q80" i="10"/>
  <c r="O80" i="10"/>
  <c r="O76" i="10"/>
  <c r="P76" i="10"/>
  <c r="Q76" i="10"/>
  <c r="O77" i="10"/>
  <c r="P77" i="10"/>
  <c r="Q77" i="10"/>
  <c r="P75" i="10"/>
  <c r="Q75" i="10"/>
  <c r="O75" i="10"/>
  <c r="O71" i="10"/>
  <c r="P71" i="10"/>
  <c r="Q71" i="10"/>
  <c r="O72" i="10"/>
  <c r="P72" i="10"/>
  <c r="Q72" i="10"/>
  <c r="O73" i="10"/>
  <c r="P73" i="10"/>
  <c r="Q73" i="10"/>
  <c r="P70" i="10"/>
  <c r="Q70" i="10"/>
  <c r="O70" i="10"/>
  <c r="O67" i="10"/>
  <c r="P67" i="10"/>
  <c r="Q67" i="10"/>
  <c r="O68" i="10"/>
  <c r="P68" i="10"/>
  <c r="Q68" i="10"/>
  <c r="P66" i="10"/>
  <c r="Q66" i="10"/>
  <c r="O66" i="10"/>
  <c r="O61" i="10"/>
  <c r="P61" i="10"/>
  <c r="Q61" i="10"/>
  <c r="O62" i="10"/>
  <c r="P62" i="10"/>
  <c r="Q62" i="10"/>
  <c r="O63" i="10"/>
  <c r="P63" i="10"/>
  <c r="Q63" i="10"/>
  <c r="O64" i="10"/>
  <c r="P64" i="10"/>
  <c r="Q64" i="10"/>
  <c r="P60" i="10"/>
  <c r="Q60" i="10"/>
  <c r="O60" i="10"/>
  <c r="O55" i="10"/>
  <c r="P55" i="10"/>
  <c r="Q55" i="10"/>
  <c r="O56" i="10"/>
  <c r="P56" i="10"/>
  <c r="Q56" i="10"/>
  <c r="O57" i="10"/>
  <c r="P57" i="10"/>
  <c r="Q57" i="10"/>
  <c r="O58" i="10"/>
  <c r="P58" i="10"/>
  <c r="Q58" i="10"/>
  <c r="P54" i="10"/>
  <c r="Q54" i="10"/>
  <c r="O54" i="10"/>
  <c r="O48" i="10"/>
  <c r="P48" i="10"/>
  <c r="Q48" i="10"/>
  <c r="O49" i="10"/>
  <c r="P49" i="10"/>
  <c r="Q49" i="10"/>
  <c r="O50" i="10"/>
  <c r="P50" i="10"/>
  <c r="Q50" i="10"/>
  <c r="O51" i="10"/>
  <c r="P51" i="10"/>
  <c r="Q51" i="10"/>
  <c r="P47" i="10"/>
  <c r="Q47" i="10"/>
  <c r="O47" i="10"/>
  <c r="O42" i="10"/>
  <c r="P42" i="10"/>
  <c r="Q42" i="10"/>
  <c r="O43" i="10"/>
  <c r="Q43" i="10"/>
  <c r="O44" i="10"/>
  <c r="Q44" i="10"/>
  <c r="Q41" i="10"/>
  <c r="O41" i="10"/>
  <c r="O37" i="10"/>
  <c r="P37" i="10"/>
  <c r="Q37" i="10"/>
  <c r="O38" i="10"/>
  <c r="P38" i="10"/>
  <c r="Q38" i="10"/>
  <c r="O39" i="10"/>
  <c r="P39" i="10"/>
  <c r="Q39" i="10"/>
  <c r="P36" i="10"/>
  <c r="Q36" i="10"/>
  <c r="O36" i="10"/>
  <c r="O34" i="10"/>
  <c r="P34" i="10"/>
  <c r="Q34" i="10"/>
  <c r="P33" i="10"/>
  <c r="Q33" i="10"/>
  <c r="O33" i="10"/>
  <c r="P31" i="10"/>
  <c r="Q31" i="10"/>
  <c r="O31" i="10"/>
  <c r="O28" i="10"/>
  <c r="P28" i="10"/>
  <c r="Q28" i="10"/>
  <c r="O29" i="10"/>
  <c r="P29" i="10"/>
  <c r="Q29" i="10"/>
  <c r="P27" i="10"/>
  <c r="Q27" i="10"/>
  <c r="O27" i="10"/>
  <c r="O24" i="10"/>
  <c r="P24" i="10"/>
  <c r="Q24" i="10"/>
  <c r="O25" i="10"/>
  <c r="P25" i="10"/>
  <c r="Q25" i="10"/>
  <c r="P23" i="10"/>
  <c r="Q23" i="10"/>
  <c r="O23" i="10"/>
  <c r="G52" i="10"/>
  <c r="H52" i="10"/>
  <c r="I52" i="10"/>
  <c r="K52" i="10"/>
  <c r="L52" i="10"/>
  <c r="M52" i="10"/>
  <c r="G78" i="10"/>
  <c r="H78" i="10"/>
  <c r="I78" i="10"/>
  <c r="K78" i="10"/>
  <c r="L78" i="10"/>
  <c r="M78" i="10"/>
  <c r="P79" i="10"/>
  <c r="O79" i="10"/>
  <c r="J79" i="10"/>
  <c r="J78" i="10" s="1"/>
  <c r="F79" i="10"/>
  <c r="P53" i="10"/>
  <c r="O53" i="10"/>
  <c r="N53" i="10" s="1"/>
  <c r="J53" i="10"/>
  <c r="J52" i="10" s="1"/>
  <c r="F53" i="10"/>
  <c r="R24" i="9" l="1"/>
  <c r="R32" i="9"/>
  <c r="R40" i="9"/>
  <c r="R48" i="9"/>
  <c r="R56" i="9"/>
  <c r="R65" i="9"/>
  <c r="R74" i="9"/>
  <c r="J45" i="12"/>
  <c r="N79" i="10"/>
  <c r="R22" i="9"/>
  <c r="R37" i="9"/>
  <c r="R45" i="9"/>
  <c r="R54" i="9"/>
  <c r="R63" i="9"/>
  <c r="R70" i="9"/>
  <c r="P78" i="10"/>
  <c r="J30" i="11"/>
  <c r="O52" i="10"/>
  <c r="O78" i="10"/>
  <c r="R23" i="9"/>
  <c r="R38" i="9"/>
  <c r="Q52" i="10"/>
  <c r="P52" i="10"/>
  <c r="M46" i="12"/>
  <c r="L46" i="12"/>
  <c r="R41" i="9"/>
  <c r="J44" i="12"/>
  <c r="V47" i="9"/>
  <c r="R47" i="9"/>
  <c r="R26" i="9"/>
  <c r="R28" i="9"/>
  <c r="R33" i="9"/>
  <c r="R36" i="9"/>
  <c r="R44" i="9"/>
  <c r="R49" i="9"/>
  <c r="R52" i="9"/>
  <c r="R58" i="9"/>
  <c r="R61" i="9"/>
  <c r="R64" i="9"/>
  <c r="R66" i="9"/>
  <c r="R69" i="9"/>
  <c r="R75" i="9"/>
  <c r="V69" i="9"/>
  <c r="R29" i="9"/>
  <c r="R31" i="9"/>
  <c r="R55" i="9"/>
  <c r="R72" i="9"/>
  <c r="K46" i="12"/>
  <c r="Q78" i="10"/>
  <c r="K45" i="10"/>
  <c r="L45" i="10"/>
  <c r="M45" i="10"/>
  <c r="G45" i="10"/>
  <c r="H45" i="10"/>
  <c r="I45" i="10"/>
  <c r="Q45" i="10"/>
  <c r="J46" i="10"/>
  <c r="J45" i="10" s="1"/>
  <c r="P46" i="10"/>
  <c r="P45" i="10" s="1"/>
  <c r="O46" i="10"/>
  <c r="O45" i="10" s="1"/>
  <c r="F46" i="10"/>
  <c r="N46" i="10" l="1"/>
  <c r="J92" i="12"/>
  <c r="F92" i="12"/>
  <c r="J91" i="12"/>
  <c r="F91" i="12"/>
  <c r="J90" i="12"/>
  <c r="F90" i="12"/>
  <c r="J89" i="12"/>
  <c r="F89" i="12"/>
  <c r="J88" i="12"/>
  <c r="F88" i="12"/>
  <c r="J87" i="12"/>
  <c r="F87" i="12"/>
  <c r="M86" i="12"/>
  <c r="L86" i="12"/>
  <c r="K86" i="12"/>
  <c r="I86" i="12"/>
  <c r="H86" i="12"/>
  <c r="G86" i="12"/>
  <c r="J85" i="12"/>
  <c r="F85" i="12"/>
  <c r="J84" i="12"/>
  <c r="F84" i="12"/>
  <c r="J83" i="12"/>
  <c r="F83" i="12"/>
  <c r="M82" i="12"/>
  <c r="L82" i="12"/>
  <c r="K82" i="12"/>
  <c r="I82" i="12"/>
  <c r="H82" i="12"/>
  <c r="G82" i="12"/>
  <c r="J81" i="12"/>
  <c r="F81" i="12"/>
  <c r="J80" i="12"/>
  <c r="F80" i="12"/>
  <c r="J79" i="12"/>
  <c r="F79" i="12"/>
  <c r="J78" i="12"/>
  <c r="F78" i="12"/>
  <c r="M77" i="12"/>
  <c r="L77" i="12"/>
  <c r="K77" i="12"/>
  <c r="I77" i="12"/>
  <c r="H77" i="12"/>
  <c r="G77" i="12"/>
  <c r="J76" i="12"/>
  <c r="F76" i="12"/>
  <c r="M75" i="12"/>
  <c r="L75" i="12"/>
  <c r="K75" i="12"/>
  <c r="I75" i="12"/>
  <c r="H75" i="12"/>
  <c r="G75" i="12"/>
  <c r="J74" i="12"/>
  <c r="F74" i="12"/>
  <c r="J73" i="12"/>
  <c r="F73" i="12"/>
  <c r="J72" i="12"/>
  <c r="F72" i="12"/>
  <c r="J71" i="12"/>
  <c r="F71" i="12"/>
  <c r="J70" i="12"/>
  <c r="F70" i="12"/>
  <c r="J69" i="12"/>
  <c r="F69" i="12"/>
  <c r="J68" i="12"/>
  <c r="F68" i="12"/>
  <c r="M67" i="12"/>
  <c r="L67" i="12"/>
  <c r="K67" i="12"/>
  <c r="I67" i="12"/>
  <c r="H67" i="12"/>
  <c r="G67" i="12"/>
  <c r="J66" i="12"/>
  <c r="F66" i="12"/>
  <c r="J65" i="12"/>
  <c r="F65" i="12"/>
  <c r="J64" i="12"/>
  <c r="F64" i="12"/>
  <c r="M63" i="12"/>
  <c r="L63" i="12"/>
  <c r="K63" i="12"/>
  <c r="I63" i="12"/>
  <c r="H63" i="12"/>
  <c r="G63" i="12"/>
  <c r="J62" i="12"/>
  <c r="F62" i="12"/>
  <c r="J61" i="12"/>
  <c r="F61" i="12"/>
  <c r="J60" i="12"/>
  <c r="F60" i="12"/>
  <c r="J59" i="12"/>
  <c r="F59" i="12"/>
  <c r="J58" i="12"/>
  <c r="F58" i="12"/>
  <c r="M57" i="12"/>
  <c r="L57" i="12"/>
  <c r="K57" i="12"/>
  <c r="I57" i="12"/>
  <c r="H57" i="12"/>
  <c r="G57" i="12"/>
  <c r="J56" i="12"/>
  <c r="F56" i="12"/>
  <c r="J55" i="12"/>
  <c r="F55" i="12"/>
  <c r="M54" i="12"/>
  <c r="L54" i="12"/>
  <c r="K54" i="12"/>
  <c r="I54" i="12"/>
  <c r="H54" i="12"/>
  <c r="G54" i="12"/>
  <c r="J53" i="12"/>
  <c r="F53" i="12"/>
  <c r="J52" i="12"/>
  <c r="F52" i="12"/>
  <c r="J51" i="12"/>
  <c r="F51" i="12"/>
  <c r="M50" i="12"/>
  <c r="L50" i="12"/>
  <c r="K50" i="12"/>
  <c r="I50" i="12"/>
  <c r="H50" i="12"/>
  <c r="G50" i="12"/>
  <c r="J49" i="12"/>
  <c r="F49" i="12"/>
  <c r="J48" i="12"/>
  <c r="F48" i="12"/>
  <c r="J47" i="12"/>
  <c r="F47" i="12"/>
  <c r="M43" i="12"/>
  <c r="L43" i="12"/>
  <c r="K43" i="12"/>
  <c r="I43" i="12"/>
  <c r="H43" i="12"/>
  <c r="G43" i="12"/>
  <c r="H42" i="12"/>
  <c r="J41" i="12"/>
  <c r="F41" i="12"/>
  <c r="J40" i="12"/>
  <c r="F40" i="12"/>
  <c r="M39" i="12"/>
  <c r="K39" i="12"/>
  <c r="I39" i="12"/>
  <c r="G39" i="12"/>
  <c r="J38" i="12"/>
  <c r="F38" i="12"/>
  <c r="J37" i="12"/>
  <c r="F37" i="12"/>
  <c r="J36" i="12"/>
  <c r="F36" i="12"/>
  <c r="M35" i="12"/>
  <c r="L35" i="12"/>
  <c r="K35" i="12"/>
  <c r="I35" i="12"/>
  <c r="H35" i="12"/>
  <c r="G35" i="12"/>
  <c r="J34" i="12"/>
  <c r="F34" i="12"/>
  <c r="M33" i="12"/>
  <c r="L33" i="12"/>
  <c r="K33" i="12"/>
  <c r="I33" i="12"/>
  <c r="H33" i="12"/>
  <c r="G33" i="12"/>
  <c r="J32" i="12"/>
  <c r="F32" i="12"/>
  <c r="J31" i="12"/>
  <c r="F31" i="12"/>
  <c r="M30" i="12"/>
  <c r="L30" i="12"/>
  <c r="K30" i="12"/>
  <c r="I30" i="12"/>
  <c r="H30" i="12"/>
  <c r="G30" i="12"/>
  <c r="J29" i="12"/>
  <c r="F29" i="12"/>
  <c r="J28" i="12"/>
  <c r="F28" i="12"/>
  <c r="M27" i="12"/>
  <c r="L27" i="12"/>
  <c r="K27" i="12"/>
  <c r="I27" i="12"/>
  <c r="H27" i="12"/>
  <c r="G27" i="12"/>
  <c r="J26" i="12"/>
  <c r="F26" i="12"/>
  <c r="J25" i="12"/>
  <c r="F25" i="12"/>
  <c r="J24" i="12"/>
  <c r="F24" i="12"/>
  <c r="J23" i="12"/>
  <c r="F23" i="12"/>
  <c r="M22" i="12"/>
  <c r="L22" i="12"/>
  <c r="K22" i="12"/>
  <c r="I22" i="12"/>
  <c r="H22" i="12"/>
  <c r="G22" i="12"/>
  <c r="J18" i="12"/>
  <c r="J17" i="12" s="1"/>
  <c r="F18" i="12"/>
  <c r="F17" i="12" s="1"/>
  <c r="M17" i="12"/>
  <c r="L17" i="12"/>
  <c r="K17" i="12"/>
  <c r="I17" i="12"/>
  <c r="H17" i="12"/>
  <c r="G17" i="12"/>
  <c r="J16" i="12"/>
  <c r="J15" i="12" s="1"/>
  <c r="F16" i="12"/>
  <c r="F15" i="12" s="1"/>
  <c r="M15" i="12"/>
  <c r="L15" i="12"/>
  <c r="K15" i="12"/>
  <c r="I15" i="12"/>
  <c r="H15" i="12"/>
  <c r="G15" i="12"/>
  <c r="J14" i="12"/>
  <c r="F14" i="12"/>
  <c r="M13" i="12"/>
  <c r="L13" i="12"/>
  <c r="K13" i="12"/>
  <c r="H13" i="12"/>
  <c r="G13" i="12"/>
  <c r="J12" i="12"/>
  <c r="F12" i="12"/>
  <c r="J11" i="12"/>
  <c r="F11" i="12"/>
  <c r="M10" i="12"/>
  <c r="L10" i="12"/>
  <c r="K10" i="12"/>
  <c r="H10" i="12"/>
  <c r="G10" i="12"/>
  <c r="J9" i="12"/>
  <c r="J8" i="12" s="1"/>
  <c r="F9" i="12"/>
  <c r="M8" i="12"/>
  <c r="L8" i="12"/>
  <c r="K8" i="12"/>
  <c r="H8" i="12"/>
  <c r="G8" i="12"/>
  <c r="J99" i="11"/>
  <c r="F99" i="11"/>
  <c r="J98" i="11"/>
  <c r="F98" i="11"/>
  <c r="J97" i="11"/>
  <c r="F97" i="11"/>
  <c r="J96" i="11"/>
  <c r="F96" i="11"/>
  <c r="J95" i="11"/>
  <c r="F95" i="11"/>
  <c r="J94" i="11"/>
  <c r="F94" i="11"/>
  <c r="J93" i="11"/>
  <c r="F93" i="11"/>
  <c r="J92" i="11"/>
  <c r="F92" i="11"/>
  <c r="J91" i="11"/>
  <c r="F91" i="11"/>
  <c r="M90" i="11"/>
  <c r="L90" i="11"/>
  <c r="K90" i="11"/>
  <c r="I90" i="11"/>
  <c r="H90" i="11"/>
  <c r="G90" i="11"/>
  <c r="J89" i="11"/>
  <c r="F89" i="11"/>
  <c r="J88" i="11"/>
  <c r="F88" i="11"/>
  <c r="J87" i="11"/>
  <c r="F87" i="11"/>
  <c r="J86" i="11"/>
  <c r="F86" i="11"/>
  <c r="M85" i="11"/>
  <c r="L85" i="11"/>
  <c r="K85" i="11"/>
  <c r="I85" i="11"/>
  <c r="H85" i="11"/>
  <c r="G85" i="11"/>
  <c r="J84" i="11"/>
  <c r="F84" i="11"/>
  <c r="J83" i="11"/>
  <c r="F83" i="11"/>
  <c r="J82" i="11"/>
  <c r="F82" i="11"/>
  <c r="J81" i="11"/>
  <c r="F81" i="11"/>
  <c r="M80" i="11"/>
  <c r="L80" i="11"/>
  <c r="K80" i="11"/>
  <c r="I80" i="11"/>
  <c r="H80" i="11"/>
  <c r="G80" i="11"/>
  <c r="J79" i="11"/>
  <c r="F79" i="11"/>
  <c r="M78" i="11"/>
  <c r="L78" i="11"/>
  <c r="K78" i="11"/>
  <c r="I78" i="11"/>
  <c r="H78" i="11"/>
  <c r="G78" i="11"/>
  <c r="J77" i="11"/>
  <c r="F77" i="11"/>
  <c r="J76" i="11"/>
  <c r="F76" i="11"/>
  <c r="J75" i="11"/>
  <c r="F75" i="11"/>
  <c r="M74" i="11"/>
  <c r="L74" i="11"/>
  <c r="K74" i="11"/>
  <c r="I74" i="11"/>
  <c r="H74" i="11"/>
  <c r="G74" i="11"/>
  <c r="J73" i="11"/>
  <c r="F73" i="11"/>
  <c r="J72" i="11"/>
  <c r="F72" i="11"/>
  <c r="J71" i="11"/>
  <c r="F71" i="11"/>
  <c r="J70" i="11"/>
  <c r="F70" i="11"/>
  <c r="M69" i="11"/>
  <c r="L69" i="11"/>
  <c r="K69" i="11"/>
  <c r="I69" i="11"/>
  <c r="H69" i="11"/>
  <c r="G69" i="11"/>
  <c r="J68" i="11"/>
  <c r="F68" i="11"/>
  <c r="J67" i="11"/>
  <c r="F67" i="11"/>
  <c r="J66" i="11"/>
  <c r="F66" i="11"/>
  <c r="J65" i="11"/>
  <c r="F65" i="11"/>
  <c r="M64" i="11"/>
  <c r="L64" i="11"/>
  <c r="K64" i="11"/>
  <c r="I64" i="11"/>
  <c r="H64" i="11"/>
  <c r="G64" i="11"/>
  <c r="J63" i="11"/>
  <c r="F63" i="11"/>
  <c r="J62" i="11"/>
  <c r="F62" i="11"/>
  <c r="J61" i="11"/>
  <c r="F61" i="11"/>
  <c r="M60" i="11"/>
  <c r="L60" i="11"/>
  <c r="K60" i="11"/>
  <c r="I60" i="11"/>
  <c r="H60" i="11"/>
  <c r="G60" i="11"/>
  <c r="J59" i="11"/>
  <c r="F59" i="11"/>
  <c r="J58" i="11"/>
  <c r="F58" i="11"/>
  <c r="J57" i="11"/>
  <c r="F57" i="11"/>
  <c r="M56" i="11"/>
  <c r="L56" i="11"/>
  <c r="K56" i="11"/>
  <c r="I56" i="11"/>
  <c r="H56" i="11"/>
  <c r="G56" i="11"/>
  <c r="J55" i="11"/>
  <c r="F55" i="11"/>
  <c r="J54" i="11"/>
  <c r="F54" i="11"/>
  <c r="J53" i="11"/>
  <c r="F53" i="11"/>
  <c r="J52" i="11"/>
  <c r="F52" i="11"/>
  <c r="M51" i="11"/>
  <c r="L51" i="11"/>
  <c r="K51" i="11"/>
  <c r="I51" i="11"/>
  <c r="H51" i="11"/>
  <c r="G51" i="11"/>
  <c r="J50" i="11"/>
  <c r="F50" i="11"/>
  <c r="J49" i="11"/>
  <c r="F49" i="11"/>
  <c r="M48" i="11"/>
  <c r="L48" i="11"/>
  <c r="K48" i="11"/>
  <c r="I48" i="11"/>
  <c r="H48" i="11"/>
  <c r="G48" i="11"/>
  <c r="J47" i="11"/>
  <c r="F47" i="11"/>
  <c r="J46" i="11"/>
  <c r="F46" i="11"/>
  <c r="H45" i="11"/>
  <c r="J44" i="11"/>
  <c r="F44" i="11"/>
  <c r="H43" i="11"/>
  <c r="M42" i="11"/>
  <c r="K42" i="11"/>
  <c r="I42" i="11"/>
  <c r="G42" i="11"/>
  <c r="J41" i="11"/>
  <c r="F41" i="11"/>
  <c r="J40" i="11"/>
  <c r="F40" i="11"/>
  <c r="J39" i="11"/>
  <c r="F39" i="11"/>
  <c r="J38" i="11"/>
  <c r="F38" i="11"/>
  <c r="J37" i="11"/>
  <c r="F37" i="11"/>
  <c r="M36" i="11"/>
  <c r="L36" i="11"/>
  <c r="K36" i="11"/>
  <c r="I36" i="11"/>
  <c r="H36" i="11"/>
  <c r="G36" i="11"/>
  <c r="J35" i="11"/>
  <c r="F35" i="11"/>
  <c r="J34" i="11"/>
  <c r="F34" i="11"/>
  <c r="M33" i="11"/>
  <c r="L33" i="11"/>
  <c r="K33" i="11"/>
  <c r="I33" i="11"/>
  <c r="H33" i="11"/>
  <c r="G33" i="11"/>
  <c r="J32" i="11"/>
  <c r="F32" i="11"/>
  <c r="M31" i="11"/>
  <c r="L31" i="11"/>
  <c r="K31" i="11"/>
  <c r="I31" i="11"/>
  <c r="H31" i="11"/>
  <c r="G31" i="11"/>
  <c r="F30" i="11"/>
  <c r="J29" i="11"/>
  <c r="F29" i="11"/>
  <c r="J28" i="11"/>
  <c r="F28" i="11"/>
  <c r="J27" i="11"/>
  <c r="F27" i="11"/>
  <c r="M26" i="11"/>
  <c r="L26" i="11"/>
  <c r="K26" i="11"/>
  <c r="I26" i="11"/>
  <c r="H26" i="11"/>
  <c r="G26" i="11"/>
  <c r="J25" i="11"/>
  <c r="F25" i="11"/>
  <c r="J24" i="11"/>
  <c r="F24" i="11"/>
  <c r="J23" i="11"/>
  <c r="F23" i="11"/>
  <c r="M22" i="11"/>
  <c r="L22" i="11"/>
  <c r="K22" i="11"/>
  <c r="I22" i="11"/>
  <c r="H22" i="11"/>
  <c r="G22" i="11"/>
  <c r="J18" i="11"/>
  <c r="J17" i="11" s="1"/>
  <c r="F18" i="11"/>
  <c r="F17" i="11" s="1"/>
  <c r="M17" i="11"/>
  <c r="L17" i="11"/>
  <c r="K17" i="11"/>
  <c r="I17" i="11"/>
  <c r="H17" i="11"/>
  <c r="G17" i="11"/>
  <c r="J16" i="11"/>
  <c r="J15" i="11" s="1"/>
  <c r="F16" i="11"/>
  <c r="F15" i="11" s="1"/>
  <c r="M15" i="11"/>
  <c r="L15" i="11"/>
  <c r="K15" i="11"/>
  <c r="I15" i="11"/>
  <c r="H15" i="11"/>
  <c r="G15" i="11"/>
  <c r="J14" i="11"/>
  <c r="F14" i="11"/>
  <c r="M13" i="11"/>
  <c r="L13" i="11"/>
  <c r="K13" i="11"/>
  <c r="H13" i="11"/>
  <c r="G13" i="11"/>
  <c r="J12" i="11"/>
  <c r="F12" i="11"/>
  <c r="J11" i="11"/>
  <c r="F11" i="11"/>
  <c r="M10" i="11"/>
  <c r="L10" i="11"/>
  <c r="K10" i="11"/>
  <c r="H10" i="11"/>
  <c r="G10" i="11"/>
  <c r="J9" i="11"/>
  <c r="J8" i="11" s="1"/>
  <c r="F9" i="11"/>
  <c r="M8" i="11"/>
  <c r="L8" i="11"/>
  <c r="K8" i="11"/>
  <c r="H8" i="11"/>
  <c r="G8" i="11"/>
  <c r="N109" i="10"/>
  <c r="F109" i="10"/>
  <c r="N108" i="10"/>
  <c r="F108" i="10"/>
  <c r="N107" i="10"/>
  <c r="F107" i="10"/>
  <c r="N106" i="10"/>
  <c r="F106" i="10"/>
  <c r="N105" i="10"/>
  <c r="F105" i="10"/>
  <c r="N104" i="10"/>
  <c r="F104" i="10"/>
  <c r="N103" i="10"/>
  <c r="F103" i="10"/>
  <c r="N102" i="10"/>
  <c r="F102" i="10"/>
  <c r="N101" i="10"/>
  <c r="F101" i="10"/>
  <c r="N100" i="10"/>
  <c r="F100" i="10"/>
  <c r="N99" i="10"/>
  <c r="F99" i="10"/>
  <c r="Q98" i="10"/>
  <c r="P98" i="10"/>
  <c r="O98" i="10"/>
  <c r="I98" i="10"/>
  <c r="H98" i="10"/>
  <c r="G98" i="10"/>
  <c r="N97" i="10"/>
  <c r="F97" i="10"/>
  <c r="N96" i="10"/>
  <c r="F96" i="10"/>
  <c r="N95" i="10"/>
  <c r="F95" i="10"/>
  <c r="N94" i="10"/>
  <c r="F94" i="10"/>
  <c r="N93" i="10"/>
  <c r="F93" i="10"/>
  <c r="Q92" i="10"/>
  <c r="P92" i="10"/>
  <c r="O92" i="10"/>
  <c r="I92" i="10"/>
  <c r="H92" i="10"/>
  <c r="G92" i="10"/>
  <c r="N91" i="10"/>
  <c r="F91" i="10"/>
  <c r="N90" i="10"/>
  <c r="F90" i="10"/>
  <c r="N89" i="10"/>
  <c r="F89" i="10"/>
  <c r="Q88" i="10"/>
  <c r="P88" i="10"/>
  <c r="O88" i="10"/>
  <c r="I88" i="10"/>
  <c r="H88" i="10"/>
  <c r="G88" i="10"/>
  <c r="N87" i="10"/>
  <c r="F87" i="10"/>
  <c r="Q86" i="10"/>
  <c r="P86" i="10"/>
  <c r="O86" i="10"/>
  <c r="I86" i="10"/>
  <c r="H86" i="10"/>
  <c r="G86" i="10"/>
  <c r="N85" i="10"/>
  <c r="F85" i="10"/>
  <c r="N84" i="10"/>
  <c r="F84" i="10"/>
  <c r="N83" i="10"/>
  <c r="F83" i="10"/>
  <c r="N82" i="10"/>
  <c r="F82" i="10"/>
  <c r="N81" i="10"/>
  <c r="F81" i="10"/>
  <c r="N80" i="10"/>
  <c r="F80" i="10"/>
  <c r="N77" i="10"/>
  <c r="F77" i="10"/>
  <c r="N76" i="10"/>
  <c r="F76" i="10"/>
  <c r="N75" i="10"/>
  <c r="F75" i="10"/>
  <c r="Q74" i="10"/>
  <c r="P74" i="10"/>
  <c r="O74" i="10"/>
  <c r="I74" i="10"/>
  <c r="H74" i="10"/>
  <c r="G74" i="10"/>
  <c r="N73" i="10"/>
  <c r="F73" i="10"/>
  <c r="N72" i="10"/>
  <c r="F72" i="10"/>
  <c r="N71" i="10"/>
  <c r="F71" i="10"/>
  <c r="N70" i="10"/>
  <c r="F70" i="10"/>
  <c r="Q69" i="10"/>
  <c r="P69" i="10"/>
  <c r="O69" i="10"/>
  <c r="I69" i="10"/>
  <c r="H69" i="10"/>
  <c r="G69" i="10"/>
  <c r="N68" i="10"/>
  <c r="F68" i="10"/>
  <c r="N67" i="10"/>
  <c r="F67" i="10"/>
  <c r="N66" i="10"/>
  <c r="F66" i="10"/>
  <c r="Q65" i="10"/>
  <c r="P65" i="10"/>
  <c r="O65" i="10"/>
  <c r="I65" i="10"/>
  <c r="H65" i="10"/>
  <c r="G65" i="10"/>
  <c r="N64" i="10"/>
  <c r="F64" i="10"/>
  <c r="N63" i="10"/>
  <c r="F63" i="10"/>
  <c r="N62" i="10"/>
  <c r="F62" i="10"/>
  <c r="N61" i="10"/>
  <c r="F61" i="10"/>
  <c r="N60" i="10"/>
  <c r="F60" i="10"/>
  <c r="Q59" i="10"/>
  <c r="P59" i="10"/>
  <c r="O59" i="10"/>
  <c r="I59" i="10"/>
  <c r="H59" i="10"/>
  <c r="G59" i="10"/>
  <c r="N58" i="10"/>
  <c r="F58" i="10"/>
  <c r="N57" i="10"/>
  <c r="F57" i="10"/>
  <c r="N56" i="10"/>
  <c r="F56" i="10"/>
  <c r="N55" i="10"/>
  <c r="F55" i="10"/>
  <c r="N54" i="10"/>
  <c r="F54" i="10"/>
  <c r="N51" i="10"/>
  <c r="F51" i="10"/>
  <c r="N50" i="10"/>
  <c r="F50" i="10"/>
  <c r="N49" i="10"/>
  <c r="F49" i="10"/>
  <c r="N48" i="10"/>
  <c r="F48" i="10"/>
  <c r="N47" i="10"/>
  <c r="F47" i="10"/>
  <c r="H44" i="10"/>
  <c r="H43" i="10"/>
  <c r="N42" i="10"/>
  <c r="F42" i="10"/>
  <c r="H41" i="10"/>
  <c r="Q40" i="10"/>
  <c r="O40" i="10"/>
  <c r="I40" i="10"/>
  <c r="G40" i="10"/>
  <c r="N39" i="10"/>
  <c r="F39" i="10"/>
  <c r="N38" i="10"/>
  <c r="F38" i="10"/>
  <c r="N37" i="10"/>
  <c r="F37" i="10"/>
  <c r="N36" i="10"/>
  <c r="F36" i="10"/>
  <c r="Q35" i="10"/>
  <c r="P35" i="10"/>
  <c r="O35" i="10"/>
  <c r="I35" i="10"/>
  <c r="H35" i="10"/>
  <c r="G35" i="10"/>
  <c r="N34" i="10"/>
  <c r="F34" i="10"/>
  <c r="N33" i="10"/>
  <c r="F33" i="10"/>
  <c r="Q32" i="10"/>
  <c r="P32" i="10"/>
  <c r="O32" i="10"/>
  <c r="I32" i="10"/>
  <c r="H32" i="10"/>
  <c r="G32" i="10"/>
  <c r="N31" i="10"/>
  <c r="F31" i="10"/>
  <c r="Q30" i="10"/>
  <c r="P30" i="10"/>
  <c r="O30" i="10"/>
  <c r="I30" i="10"/>
  <c r="H30" i="10"/>
  <c r="G30" i="10"/>
  <c r="N29" i="10"/>
  <c r="F29" i="10"/>
  <c r="N28" i="10"/>
  <c r="F28" i="10"/>
  <c r="N27" i="10"/>
  <c r="F27" i="10"/>
  <c r="Q26" i="10"/>
  <c r="P26" i="10"/>
  <c r="O26" i="10"/>
  <c r="I26" i="10"/>
  <c r="H26" i="10"/>
  <c r="G26" i="10"/>
  <c r="N25" i="10"/>
  <c r="F25" i="10"/>
  <c r="N24" i="10"/>
  <c r="F24" i="10"/>
  <c r="N23" i="10"/>
  <c r="F23" i="10"/>
  <c r="Q22" i="10"/>
  <c r="P22" i="10"/>
  <c r="O22" i="10"/>
  <c r="I22" i="10"/>
  <c r="H22" i="10"/>
  <c r="G22" i="10"/>
  <c r="N18" i="10"/>
  <c r="N17" i="10" s="1"/>
  <c r="F18" i="10"/>
  <c r="F17" i="10" s="1"/>
  <c r="Q17" i="10"/>
  <c r="P17" i="10"/>
  <c r="O17" i="10"/>
  <c r="I17" i="10"/>
  <c r="H17" i="10"/>
  <c r="G17" i="10"/>
  <c r="N16" i="10"/>
  <c r="N15" i="10" s="1"/>
  <c r="F16" i="10"/>
  <c r="F15" i="10" s="1"/>
  <c r="Q15" i="10"/>
  <c r="P15" i="10"/>
  <c r="O15" i="10"/>
  <c r="I15" i="10"/>
  <c r="H15" i="10"/>
  <c r="G15" i="10"/>
  <c r="N14" i="10"/>
  <c r="F14" i="10"/>
  <c r="Q13" i="10"/>
  <c r="P13" i="10"/>
  <c r="O13" i="10"/>
  <c r="H13" i="10"/>
  <c r="G13" i="10"/>
  <c r="N12" i="10"/>
  <c r="F12" i="10"/>
  <c r="N11" i="10"/>
  <c r="F11" i="10"/>
  <c r="Q10" i="10"/>
  <c r="P10" i="10"/>
  <c r="O10" i="10"/>
  <c r="H10" i="10"/>
  <c r="G10" i="10"/>
  <c r="N9" i="10"/>
  <c r="N8" i="10" s="1"/>
  <c r="F9" i="10"/>
  <c r="Q8" i="10"/>
  <c r="P8" i="10"/>
  <c r="O8" i="10"/>
  <c r="H8" i="10"/>
  <c r="G8" i="10"/>
  <c r="K84" i="9"/>
  <c r="G84" i="9"/>
  <c r="K83" i="9"/>
  <c r="G83" i="9"/>
  <c r="K82" i="9"/>
  <c r="G82" i="9"/>
  <c r="K81" i="9"/>
  <c r="G81" i="9"/>
  <c r="K80" i="9"/>
  <c r="G80" i="9"/>
  <c r="K79" i="9"/>
  <c r="G79" i="9"/>
  <c r="M78" i="9"/>
  <c r="L78" i="9"/>
  <c r="J78" i="9"/>
  <c r="I78" i="9"/>
  <c r="H78" i="9"/>
  <c r="M76" i="9"/>
  <c r="L76" i="9"/>
  <c r="J76" i="9"/>
  <c r="I76" i="9"/>
  <c r="H76" i="9"/>
  <c r="M73" i="9"/>
  <c r="L73" i="9"/>
  <c r="J73" i="9"/>
  <c r="I73" i="9"/>
  <c r="T73" i="9" s="1"/>
  <c r="H73" i="9"/>
  <c r="S73" i="9" s="1"/>
  <c r="M71" i="9"/>
  <c r="L71" i="9"/>
  <c r="J71" i="9"/>
  <c r="I71" i="9"/>
  <c r="H71" i="9"/>
  <c r="M67" i="9"/>
  <c r="L67" i="9"/>
  <c r="J67" i="9"/>
  <c r="I67" i="9"/>
  <c r="H67" i="9"/>
  <c r="M62" i="9"/>
  <c r="L62" i="9"/>
  <c r="J62" i="9"/>
  <c r="I62" i="9"/>
  <c r="H62" i="9"/>
  <c r="M59" i="9"/>
  <c r="L59" i="9"/>
  <c r="J59" i="9"/>
  <c r="I59" i="9"/>
  <c r="H59" i="9"/>
  <c r="M57" i="9"/>
  <c r="L57" i="9"/>
  <c r="J57" i="9"/>
  <c r="I57" i="9"/>
  <c r="T57" i="9" s="1"/>
  <c r="H57" i="9"/>
  <c r="M53" i="9"/>
  <c r="L53" i="9"/>
  <c r="J53" i="9"/>
  <c r="I53" i="9"/>
  <c r="H53" i="9"/>
  <c r="M50" i="9"/>
  <c r="L50" i="9"/>
  <c r="J50" i="9"/>
  <c r="I50" i="9"/>
  <c r="H50" i="9"/>
  <c r="M46" i="9"/>
  <c r="L46" i="9"/>
  <c r="J46" i="9"/>
  <c r="I46" i="9"/>
  <c r="H46" i="9"/>
  <c r="M42" i="9"/>
  <c r="L42" i="9"/>
  <c r="J42" i="9"/>
  <c r="H42" i="9"/>
  <c r="M39" i="9"/>
  <c r="L39" i="9"/>
  <c r="J39" i="9"/>
  <c r="I39" i="9"/>
  <c r="T39" i="9" s="1"/>
  <c r="H39" i="9"/>
  <c r="M35" i="9"/>
  <c r="L35" i="9"/>
  <c r="J35" i="9"/>
  <c r="I35" i="9"/>
  <c r="H35" i="9"/>
  <c r="M30" i="9"/>
  <c r="L30" i="9"/>
  <c r="J30" i="9"/>
  <c r="I30" i="9"/>
  <c r="H30" i="9"/>
  <c r="S30" i="9" s="1"/>
  <c r="M25" i="9"/>
  <c r="L25" i="9"/>
  <c r="J25" i="9"/>
  <c r="I25" i="9"/>
  <c r="H25" i="9"/>
  <c r="N21" i="9"/>
  <c r="N20" i="9" s="1"/>
  <c r="N19" i="9" s="1"/>
  <c r="M21" i="9"/>
  <c r="L21" i="9"/>
  <c r="J21" i="9"/>
  <c r="I21" i="9"/>
  <c r="H21" i="9"/>
  <c r="K18" i="9"/>
  <c r="K17" i="9" s="1"/>
  <c r="G18" i="9"/>
  <c r="G17" i="9" s="1"/>
  <c r="N17" i="9"/>
  <c r="M17" i="9"/>
  <c r="L17" i="9"/>
  <c r="J17" i="9"/>
  <c r="I17" i="9"/>
  <c r="H17" i="9"/>
  <c r="K16" i="9"/>
  <c r="K15" i="9" s="1"/>
  <c r="G16" i="9"/>
  <c r="G15" i="9" s="1"/>
  <c r="N15" i="9"/>
  <c r="M15" i="9"/>
  <c r="L15" i="9"/>
  <c r="J15" i="9"/>
  <c r="I15" i="9"/>
  <c r="H15" i="9"/>
  <c r="K14" i="9"/>
  <c r="G14" i="9"/>
  <c r="N13" i="9"/>
  <c r="M13" i="9"/>
  <c r="L13" i="9"/>
  <c r="I13" i="9"/>
  <c r="H13" i="9"/>
  <c r="K12" i="9"/>
  <c r="G12" i="9"/>
  <c r="K11" i="9"/>
  <c r="G11" i="9"/>
  <c r="N10" i="9"/>
  <c r="M10" i="9"/>
  <c r="L10" i="9"/>
  <c r="I10" i="9"/>
  <c r="H10" i="9"/>
  <c r="K9" i="9"/>
  <c r="K8" i="9" s="1"/>
  <c r="G9" i="9"/>
  <c r="N8" i="9"/>
  <c r="M8" i="9"/>
  <c r="L8" i="9"/>
  <c r="I8" i="9"/>
  <c r="H8" i="9"/>
  <c r="G259" i="1"/>
  <c r="G258" i="1"/>
  <c r="G15" i="1"/>
  <c r="N258" i="1"/>
  <c r="G16" i="1"/>
  <c r="G263" i="1"/>
  <c r="G262" i="1"/>
  <c r="E23" i="7"/>
  <c r="E73" i="7"/>
  <c r="G45" i="7"/>
  <c r="C45" i="7" s="1"/>
  <c r="E52" i="7"/>
  <c r="E53" i="7"/>
  <c r="E56" i="7"/>
  <c r="E55" i="7"/>
  <c r="E54" i="7"/>
  <c r="E51" i="7"/>
  <c r="E50" i="7"/>
  <c r="D55" i="7"/>
  <c r="E40" i="7"/>
  <c r="E42" i="7"/>
  <c r="E41" i="7"/>
  <c r="T71" i="9" l="1"/>
  <c r="R82" i="9"/>
  <c r="R84" i="9"/>
  <c r="AD257" i="1"/>
  <c r="AN252" i="19"/>
  <c r="AN251" i="18"/>
  <c r="AN251" i="16"/>
  <c r="AD225" i="1"/>
  <c r="AN223" i="19"/>
  <c r="AN222" i="18"/>
  <c r="AN222" i="16"/>
  <c r="AE164" i="1"/>
  <c r="AO163" i="19"/>
  <c r="AO162" i="18"/>
  <c r="AO162" i="16"/>
  <c r="AD241" i="1"/>
  <c r="AN238" i="19"/>
  <c r="AN237" i="18"/>
  <c r="AN237" i="16"/>
  <c r="T25" i="9"/>
  <c r="AD55" i="1"/>
  <c r="AN56" i="19"/>
  <c r="AN55" i="18"/>
  <c r="AN55" i="16"/>
  <c r="AD137" i="1"/>
  <c r="AN136" i="19"/>
  <c r="AN135" i="18"/>
  <c r="AN135" i="16"/>
  <c r="S62" i="9"/>
  <c r="AE241" i="1"/>
  <c r="AO238" i="19"/>
  <c r="AO237" i="18"/>
  <c r="AO237" i="16"/>
  <c r="AE55" i="1"/>
  <c r="AO56" i="19"/>
  <c r="AO55" i="18"/>
  <c r="AO55" i="16"/>
  <c r="AE137" i="1"/>
  <c r="AO136" i="19"/>
  <c r="AO135" i="18"/>
  <c r="AO135" i="16"/>
  <c r="AD220" i="1"/>
  <c r="AN218" i="19"/>
  <c r="AN217" i="18"/>
  <c r="AN217" i="16"/>
  <c r="AN31" i="19"/>
  <c r="AN30" i="18"/>
  <c r="AN30" i="16"/>
  <c r="AN105" i="19"/>
  <c r="AN104" i="18"/>
  <c r="AN104" i="16"/>
  <c r="S57" i="9"/>
  <c r="AE220" i="1"/>
  <c r="AO218" i="19"/>
  <c r="AO217" i="18"/>
  <c r="AO217" i="16"/>
  <c r="T78" i="9"/>
  <c r="F45" i="10"/>
  <c r="AN69" i="19"/>
  <c r="AN68" i="18"/>
  <c r="AN68" i="16"/>
  <c r="AE69" i="1"/>
  <c r="AO69" i="19"/>
  <c r="AO68" i="18"/>
  <c r="AO68" i="16"/>
  <c r="AN46" i="19"/>
  <c r="AN45" i="18"/>
  <c r="AN45" i="16"/>
  <c r="AD120" i="1"/>
  <c r="AN120" i="19"/>
  <c r="AN119" i="18"/>
  <c r="AN119" i="16"/>
  <c r="AE225" i="1"/>
  <c r="AO223" i="19"/>
  <c r="AO222" i="18"/>
  <c r="AO222" i="16"/>
  <c r="AO105" i="19"/>
  <c r="AO104" i="18"/>
  <c r="AO104" i="16"/>
  <c r="AN181" i="19"/>
  <c r="AN180" i="18"/>
  <c r="AN180" i="16"/>
  <c r="AE183" i="1"/>
  <c r="AO181" i="19"/>
  <c r="AO180" i="18"/>
  <c r="AO180" i="16"/>
  <c r="AO252" i="19"/>
  <c r="AO251" i="18"/>
  <c r="AO251" i="16"/>
  <c r="AN15" i="19"/>
  <c r="AN14" i="18"/>
  <c r="AN14" i="16"/>
  <c r="AE120" i="1"/>
  <c r="AO120" i="19"/>
  <c r="AO119" i="18"/>
  <c r="AO119" i="16"/>
  <c r="AD200" i="1"/>
  <c r="AN198" i="19"/>
  <c r="AN197" i="18"/>
  <c r="AN197" i="16"/>
  <c r="AO15" i="19"/>
  <c r="AO14" i="18"/>
  <c r="AO14" i="16"/>
  <c r="AD84" i="1"/>
  <c r="AN84" i="19"/>
  <c r="AN83" i="18"/>
  <c r="AN83" i="16"/>
  <c r="AE200" i="1"/>
  <c r="AO198" i="19"/>
  <c r="AO197" i="18"/>
  <c r="AO197" i="16"/>
  <c r="AO31" i="19"/>
  <c r="AO30" i="18"/>
  <c r="AO30" i="16"/>
  <c r="AN152" i="19"/>
  <c r="AN151" i="18"/>
  <c r="AN151" i="16"/>
  <c r="AO152" i="19"/>
  <c r="AO151" i="18"/>
  <c r="AO151" i="16"/>
  <c r="AE45" i="1"/>
  <c r="AO46" i="19"/>
  <c r="AO45" i="18"/>
  <c r="AO45" i="16"/>
  <c r="T35" i="9"/>
  <c r="T53" i="9"/>
  <c r="AN163" i="19"/>
  <c r="AN162" i="18"/>
  <c r="AN162" i="16"/>
  <c r="S71" i="9"/>
  <c r="L20" i="9"/>
  <c r="L19" i="9" s="1"/>
  <c r="T59" i="9"/>
  <c r="S76" i="9"/>
  <c r="R80" i="9"/>
  <c r="F41" i="10"/>
  <c r="P41" i="10"/>
  <c r="F45" i="11"/>
  <c r="L45" i="11"/>
  <c r="J45" i="11" s="1"/>
  <c r="F43" i="10"/>
  <c r="P43" i="10"/>
  <c r="N43" i="10" s="1"/>
  <c r="F42" i="12"/>
  <c r="F39" i="12" s="1"/>
  <c r="L42" i="12"/>
  <c r="J6" i="9"/>
  <c r="AE30" i="1"/>
  <c r="AD183" i="1"/>
  <c r="F52" i="10"/>
  <c r="F44" i="10"/>
  <c r="P44" i="10"/>
  <c r="N44" i="10" s="1"/>
  <c r="AD153" i="1"/>
  <c r="AE257" i="1"/>
  <c r="AE153" i="1"/>
  <c r="F43" i="11"/>
  <c r="F42" i="11" s="1"/>
  <c r="L43" i="11"/>
  <c r="AD45" i="1"/>
  <c r="S42" i="9"/>
  <c r="S59" i="9"/>
  <c r="F78" i="10"/>
  <c r="AD164" i="1"/>
  <c r="AD105" i="1"/>
  <c r="W46" i="9"/>
  <c r="AE14" i="1"/>
  <c r="M20" i="9"/>
  <c r="M19" i="9" s="1"/>
  <c r="J20" i="9"/>
  <c r="J19" i="9" s="1"/>
  <c r="R79" i="9"/>
  <c r="R83" i="9"/>
  <c r="H20" i="9"/>
  <c r="H19" i="9" s="1"/>
  <c r="T30" i="9"/>
  <c r="S35" i="9"/>
  <c r="S53" i="9"/>
  <c r="T62" i="9"/>
  <c r="T76" i="9"/>
  <c r="S78" i="9"/>
  <c r="AE105" i="1"/>
  <c r="X46" i="9"/>
  <c r="T21" i="9"/>
  <c r="R81" i="9"/>
  <c r="AD30" i="1"/>
  <c r="S25" i="9"/>
  <c r="AD69" i="1"/>
  <c r="S39" i="9"/>
  <c r="AD14" i="1"/>
  <c r="S21" i="9"/>
  <c r="F67" i="12"/>
  <c r="F46" i="12"/>
  <c r="J46" i="12"/>
  <c r="F77" i="12"/>
  <c r="F82" i="12"/>
  <c r="J82" i="12"/>
  <c r="J86" i="12"/>
  <c r="J67" i="12"/>
  <c r="J75" i="12"/>
  <c r="M7" i="12"/>
  <c r="M6" i="12" s="1"/>
  <c r="G21" i="12"/>
  <c r="G20" i="12" s="1"/>
  <c r="G19" i="12" s="1"/>
  <c r="F27" i="12"/>
  <c r="F35" i="12"/>
  <c r="F43" i="12"/>
  <c r="F50" i="12"/>
  <c r="F63" i="12"/>
  <c r="K7" i="12"/>
  <c r="K6" i="12" s="1"/>
  <c r="F22" i="12"/>
  <c r="J54" i="12"/>
  <c r="J22" i="12"/>
  <c r="F54" i="12"/>
  <c r="F57" i="12"/>
  <c r="J63" i="12"/>
  <c r="H7" i="12"/>
  <c r="H6" i="12" s="1"/>
  <c r="F30" i="12"/>
  <c r="J10" i="12"/>
  <c r="J7" i="12" s="1"/>
  <c r="K21" i="12"/>
  <c r="J30" i="12"/>
  <c r="J35" i="12"/>
  <c r="J43" i="12"/>
  <c r="J50" i="12"/>
  <c r="I8" i="12"/>
  <c r="J13" i="12"/>
  <c r="I6" i="12"/>
  <c r="F8" i="12"/>
  <c r="L7" i="12"/>
  <c r="L6" i="12" s="1"/>
  <c r="M21" i="12"/>
  <c r="M20" i="12" s="1"/>
  <c r="M19" i="12" s="1"/>
  <c r="J27" i="12"/>
  <c r="F33" i="12"/>
  <c r="J57" i="12"/>
  <c r="J77" i="12"/>
  <c r="F13" i="12"/>
  <c r="J33" i="12"/>
  <c r="F75" i="12"/>
  <c r="F86" i="12"/>
  <c r="F10" i="12"/>
  <c r="I21" i="12"/>
  <c r="I20" i="12" s="1"/>
  <c r="I19" i="12" s="1"/>
  <c r="J69" i="11"/>
  <c r="I6" i="11"/>
  <c r="J33" i="11"/>
  <c r="H7" i="11"/>
  <c r="H6" i="11" s="1"/>
  <c r="G7" i="11"/>
  <c r="G6" i="11" s="1"/>
  <c r="F69" i="11"/>
  <c r="F74" i="11"/>
  <c r="J48" i="11"/>
  <c r="J56" i="11"/>
  <c r="J74" i="11"/>
  <c r="J78" i="11"/>
  <c r="J22" i="11"/>
  <c r="J26" i="11"/>
  <c r="F31" i="11"/>
  <c r="F36" i="11"/>
  <c r="F51" i="11"/>
  <c r="F60" i="11"/>
  <c r="F64" i="11"/>
  <c r="F85" i="11"/>
  <c r="J51" i="11"/>
  <c r="J60" i="11"/>
  <c r="J64" i="11"/>
  <c r="J80" i="11"/>
  <c r="J85" i="11"/>
  <c r="J90" i="11"/>
  <c r="F26" i="11"/>
  <c r="J10" i="11"/>
  <c r="J7" i="11" s="1"/>
  <c r="M21" i="11"/>
  <c r="M20" i="11" s="1"/>
  <c r="M19" i="11" s="1"/>
  <c r="L7" i="11"/>
  <c r="L6" i="11" s="1"/>
  <c r="J13" i="11"/>
  <c r="F48" i="11"/>
  <c r="F56" i="11"/>
  <c r="F78" i="11"/>
  <c r="I8" i="11"/>
  <c r="F8" i="11"/>
  <c r="K7" i="11"/>
  <c r="K6" i="11" s="1"/>
  <c r="F10" i="11"/>
  <c r="I21" i="11"/>
  <c r="I20" i="11" s="1"/>
  <c r="I19" i="11" s="1"/>
  <c r="F33" i="11"/>
  <c r="F90" i="11"/>
  <c r="F13" i="11"/>
  <c r="G21" i="11"/>
  <c r="G20" i="11" s="1"/>
  <c r="G19" i="11" s="1"/>
  <c r="M7" i="11"/>
  <c r="M6" i="11" s="1"/>
  <c r="F22" i="11"/>
  <c r="K21" i="11"/>
  <c r="J31" i="11"/>
  <c r="J36" i="11"/>
  <c r="F80" i="11"/>
  <c r="N78" i="10"/>
  <c r="N52" i="10"/>
  <c r="N45" i="10"/>
  <c r="F59" i="10"/>
  <c r="N26" i="10"/>
  <c r="F65" i="10"/>
  <c r="F74" i="10"/>
  <c r="F92" i="10"/>
  <c r="F98" i="10"/>
  <c r="F26" i="10"/>
  <c r="N59" i="10"/>
  <c r="G21" i="10"/>
  <c r="G20" i="10" s="1"/>
  <c r="G19" i="10" s="1"/>
  <c r="N13" i="10"/>
  <c r="F22" i="10"/>
  <c r="I8" i="10"/>
  <c r="O21" i="10"/>
  <c r="O20" i="10" s="1"/>
  <c r="O19" i="10" s="1"/>
  <c r="N22" i="10"/>
  <c r="F32" i="10"/>
  <c r="N65" i="10"/>
  <c r="N69" i="10"/>
  <c r="N74" i="10"/>
  <c r="N88" i="10"/>
  <c r="N98" i="10"/>
  <c r="F86" i="10"/>
  <c r="N30" i="10"/>
  <c r="N35" i="10"/>
  <c r="N92" i="10"/>
  <c r="F13" i="10"/>
  <c r="N32" i="10"/>
  <c r="F40" i="10"/>
  <c r="N86" i="10"/>
  <c r="F8" i="10"/>
  <c r="F10" i="10"/>
  <c r="Q7" i="10"/>
  <c r="Q6" i="10" s="1"/>
  <c r="F30" i="10"/>
  <c r="F35" i="10"/>
  <c r="F69" i="10"/>
  <c r="F88" i="10"/>
  <c r="O7" i="10"/>
  <c r="O6" i="10" s="1"/>
  <c r="I6" i="10"/>
  <c r="I21" i="10"/>
  <c r="I20" i="10" s="1"/>
  <c r="I19" i="10" s="1"/>
  <c r="Q21" i="10"/>
  <c r="Q20" i="10" s="1"/>
  <c r="Q19" i="10" s="1"/>
  <c r="P7" i="10"/>
  <c r="P6" i="10" s="1"/>
  <c r="N10" i="10"/>
  <c r="N7" i="10" s="1"/>
  <c r="H7" i="10"/>
  <c r="H6" i="10" s="1"/>
  <c r="G46" i="9"/>
  <c r="G53" i="9"/>
  <c r="G76" i="9"/>
  <c r="S5" i="9"/>
  <c r="K21" i="9"/>
  <c r="K35" i="9"/>
  <c r="G30" i="9"/>
  <c r="K46" i="9"/>
  <c r="K53" i="9"/>
  <c r="G62" i="9"/>
  <c r="G67" i="9"/>
  <c r="G73" i="9"/>
  <c r="K76" i="9"/>
  <c r="K78" i="9"/>
  <c r="G35" i="9"/>
  <c r="G21" i="9"/>
  <c r="K39" i="9"/>
  <c r="I42" i="9"/>
  <c r="I20" i="9" s="1"/>
  <c r="I19" i="9" s="1"/>
  <c r="K50" i="9"/>
  <c r="K57" i="9"/>
  <c r="K67" i="9"/>
  <c r="K71" i="9"/>
  <c r="K30" i="9"/>
  <c r="G39" i="9"/>
  <c r="K42" i="9"/>
  <c r="G50" i="9"/>
  <c r="G57" i="9"/>
  <c r="R57" i="9" s="1"/>
  <c r="G59" i="9"/>
  <c r="K62" i="9"/>
  <c r="K10" i="9"/>
  <c r="K7" i="9" s="1"/>
  <c r="H7" i="9"/>
  <c r="H6" i="9" s="1"/>
  <c r="N7" i="9"/>
  <c r="N6" i="9" s="1"/>
  <c r="G13" i="9"/>
  <c r="L7" i="9"/>
  <c r="L6" i="9" s="1"/>
  <c r="K25" i="9"/>
  <c r="G25" i="9"/>
  <c r="I7" i="9"/>
  <c r="I6" i="9" s="1"/>
  <c r="K13" i="9"/>
  <c r="G10" i="9"/>
  <c r="M7" i="9"/>
  <c r="M6" i="9" s="1"/>
  <c r="G42" i="9"/>
  <c r="G71" i="9"/>
  <c r="G78" i="9"/>
  <c r="K59" i="9"/>
  <c r="K73" i="9"/>
  <c r="H39" i="12"/>
  <c r="H21" i="12" s="1"/>
  <c r="H20" i="12" s="1"/>
  <c r="H19" i="12" s="1"/>
  <c r="G7" i="12"/>
  <c r="G6" i="12" s="1"/>
  <c r="H42" i="11"/>
  <c r="H21" i="11" s="1"/>
  <c r="H20" i="11" s="1"/>
  <c r="H19" i="11" s="1"/>
  <c r="H40" i="10"/>
  <c r="H21" i="10" s="1"/>
  <c r="H20" i="10" s="1"/>
  <c r="H19" i="10" s="1"/>
  <c r="G7" i="10"/>
  <c r="G6" i="10" s="1"/>
  <c r="J8" i="9"/>
  <c r="G8" i="9"/>
  <c r="G56" i="1"/>
  <c r="N56" i="1"/>
  <c r="G17" i="1"/>
  <c r="G49" i="1"/>
  <c r="N122" i="1"/>
  <c r="N121" i="1"/>
  <c r="G121" i="1"/>
  <c r="G59" i="1"/>
  <c r="N58" i="1"/>
  <c r="G58" i="1"/>
  <c r="G57" i="1"/>
  <c r="AD15" i="1"/>
  <c r="AD16" i="1" s="1"/>
  <c r="H30" i="1"/>
  <c r="AD31" i="1" s="1"/>
  <c r="AD32" i="1" s="1"/>
  <c r="G275" i="1"/>
  <c r="N333" i="1"/>
  <c r="G333" i="1"/>
  <c r="N332" i="1"/>
  <c r="G332" i="1"/>
  <c r="N331" i="1"/>
  <c r="G331" i="1"/>
  <c r="N330" i="1"/>
  <c r="G330" i="1"/>
  <c r="N328" i="1"/>
  <c r="G328" i="1"/>
  <c r="N327" i="1"/>
  <c r="G327" i="1"/>
  <c r="N326" i="1"/>
  <c r="G326" i="1"/>
  <c r="N325" i="1"/>
  <c r="G325" i="1"/>
  <c r="N323" i="1"/>
  <c r="N322" i="1" s="1"/>
  <c r="G323" i="1"/>
  <c r="G322" i="1" s="1"/>
  <c r="AA322" i="1"/>
  <c r="P322" i="1"/>
  <c r="O322" i="1"/>
  <c r="J322" i="1"/>
  <c r="I322" i="1"/>
  <c r="H322" i="1"/>
  <c r="N321" i="1"/>
  <c r="G321" i="1"/>
  <c r="N320" i="1"/>
  <c r="G320" i="1"/>
  <c r="N319" i="1"/>
  <c r="I319" i="1"/>
  <c r="I316" i="1" s="1"/>
  <c r="H319" i="1"/>
  <c r="H316" i="1" s="1"/>
  <c r="N318" i="1"/>
  <c r="G318" i="1"/>
  <c r="N317" i="1"/>
  <c r="G317" i="1"/>
  <c r="AA316" i="1"/>
  <c r="P316" i="1"/>
  <c r="O316" i="1"/>
  <c r="J316" i="1"/>
  <c r="G315" i="1"/>
  <c r="N314" i="1"/>
  <c r="N313" i="1" s="1"/>
  <c r="G314" i="1"/>
  <c r="AA313" i="1"/>
  <c r="P313" i="1"/>
  <c r="O313" i="1"/>
  <c r="J313" i="1"/>
  <c r="I313" i="1"/>
  <c r="H313" i="1"/>
  <c r="N312" i="1"/>
  <c r="G312" i="1"/>
  <c r="G311" i="1"/>
  <c r="N310" i="1"/>
  <c r="G310" i="1"/>
  <c r="N309" i="1"/>
  <c r="G309" i="1"/>
  <c r="N308" i="1"/>
  <c r="G308" i="1"/>
  <c r="N307" i="1"/>
  <c r="N306" i="1"/>
  <c r="G306" i="1"/>
  <c r="N305" i="1"/>
  <c r="N304" i="1"/>
  <c r="G304" i="1"/>
  <c r="G302" i="1"/>
  <c r="N301" i="1"/>
  <c r="G301" i="1"/>
  <c r="G299" i="1"/>
  <c r="N298" i="1"/>
  <c r="G298" i="1"/>
  <c r="AA296" i="1"/>
  <c r="P296" i="1"/>
  <c r="O296" i="1"/>
  <c r="J296" i="1"/>
  <c r="I296" i="1"/>
  <c r="H296" i="1"/>
  <c r="G295" i="1"/>
  <c r="G294" i="1" s="1"/>
  <c r="AA294" i="1"/>
  <c r="P294" i="1"/>
  <c r="O294" i="1"/>
  <c r="N294" i="1"/>
  <c r="J294" i="1"/>
  <c r="I294" i="1"/>
  <c r="H294" i="1"/>
  <c r="I293" i="1"/>
  <c r="I290" i="1" s="1"/>
  <c r="H293" i="1"/>
  <c r="H290" i="1" s="1"/>
  <c r="G292" i="1"/>
  <c r="N291" i="1"/>
  <c r="N290" i="1" s="1"/>
  <c r="G291" i="1"/>
  <c r="AA290" i="1"/>
  <c r="P290" i="1"/>
  <c r="O290" i="1"/>
  <c r="J290" i="1"/>
  <c r="N11" i="1"/>
  <c r="G11" i="1"/>
  <c r="AA10" i="1"/>
  <c r="AA9" i="1" s="1"/>
  <c r="P10" i="1"/>
  <c r="P9" i="1" s="1"/>
  <c r="O10" i="1"/>
  <c r="O9" i="1" s="1"/>
  <c r="I10" i="1"/>
  <c r="I9" i="1" s="1"/>
  <c r="H10" i="1"/>
  <c r="H9" i="1" s="1"/>
  <c r="R62" i="9" l="1"/>
  <c r="R78" i="9"/>
  <c r="AC225" i="1"/>
  <c r="AM223" i="19"/>
  <c r="AM222" i="18"/>
  <c r="AM222" i="16"/>
  <c r="AC200" i="1"/>
  <c r="AM198" i="19"/>
  <c r="AM197" i="18"/>
  <c r="AM197" i="16"/>
  <c r="AM136" i="19"/>
  <c r="AM135" i="18"/>
  <c r="AM135" i="16"/>
  <c r="AC220" i="1"/>
  <c r="AM218" i="19"/>
  <c r="AM217" i="18"/>
  <c r="AM217" i="16"/>
  <c r="AM163" i="19"/>
  <c r="AM162" i="18"/>
  <c r="AM162" i="16"/>
  <c r="AC153" i="1"/>
  <c r="AM152" i="19"/>
  <c r="AM151" i="18"/>
  <c r="AM151" i="16"/>
  <c r="AM105" i="19"/>
  <c r="AM104" i="18"/>
  <c r="AM104" i="16"/>
  <c r="AC120" i="1"/>
  <c r="AM120" i="19"/>
  <c r="AM119" i="18"/>
  <c r="AM119" i="16"/>
  <c r="AM56" i="19"/>
  <c r="AM55" i="18"/>
  <c r="AM55" i="16"/>
  <c r="AM181" i="19"/>
  <c r="AM180" i="18"/>
  <c r="AM180" i="16"/>
  <c r="AM69" i="19"/>
  <c r="AM68" i="18"/>
  <c r="AM68" i="16"/>
  <c r="AM15" i="19"/>
  <c r="AM14" i="18"/>
  <c r="AM14" i="16"/>
  <c r="AM252" i="19"/>
  <c r="AM251" i="18"/>
  <c r="AM251" i="16"/>
  <c r="AC241" i="1"/>
  <c r="AM238" i="19"/>
  <c r="AM237" i="18"/>
  <c r="AM237" i="16"/>
  <c r="R73" i="9"/>
  <c r="AM31" i="19"/>
  <c r="AM30" i="18"/>
  <c r="AM30" i="16"/>
  <c r="AC45" i="1"/>
  <c r="AM46" i="19"/>
  <c r="AM45" i="18"/>
  <c r="AM45" i="16"/>
  <c r="J43" i="11"/>
  <c r="J42" i="11" s="1"/>
  <c r="J21" i="11" s="1"/>
  <c r="L42" i="11"/>
  <c r="L21" i="11" s="1"/>
  <c r="L20" i="11" s="1"/>
  <c r="L19" i="11" s="1"/>
  <c r="AC257" i="1"/>
  <c r="N41" i="10"/>
  <c r="N40" i="10" s="1"/>
  <c r="P40" i="10"/>
  <c r="AC137" i="1"/>
  <c r="R71" i="9"/>
  <c r="R42" i="9"/>
  <c r="AC183" i="1"/>
  <c r="J42" i="12"/>
  <c r="J39" i="12" s="1"/>
  <c r="J21" i="12" s="1"/>
  <c r="L39" i="12"/>
  <c r="L21" i="12" s="1"/>
  <c r="N329" i="1"/>
  <c r="N324" i="1"/>
  <c r="G329" i="1"/>
  <c r="G324" i="1"/>
  <c r="K20" i="12"/>
  <c r="K19" i="12" s="1"/>
  <c r="T19" i="9"/>
  <c r="K20" i="11"/>
  <c r="K19" i="11" s="1"/>
  <c r="T21" i="12"/>
  <c r="AC164" i="1"/>
  <c r="AC105" i="1"/>
  <c r="V46" i="9"/>
  <c r="R53" i="9"/>
  <c r="R59" i="9"/>
  <c r="G20" i="9"/>
  <c r="G19" i="9" s="1"/>
  <c r="R30" i="9"/>
  <c r="R76" i="9"/>
  <c r="T42" i="9"/>
  <c r="AC14" i="1"/>
  <c r="K20" i="9"/>
  <c r="K19" i="9" s="1"/>
  <c r="AC30" i="1"/>
  <c r="R25" i="9"/>
  <c r="AC69" i="1"/>
  <c r="R39" i="9"/>
  <c r="AC55" i="1"/>
  <c r="R35" i="9"/>
  <c r="R21" i="9"/>
  <c r="W22" i="9"/>
  <c r="J6" i="12"/>
  <c r="F21" i="12"/>
  <c r="F20" i="12" s="1"/>
  <c r="F19" i="12" s="1"/>
  <c r="F7" i="12"/>
  <c r="F6" i="12" s="1"/>
  <c r="J6" i="11"/>
  <c r="F21" i="11"/>
  <c r="F20" i="11" s="1"/>
  <c r="F19" i="11" s="1"/>
  <c r="F7" i="11"/>
  <c r="F6" i="11" s="1"/>
  <c r="F7" i="10"/>
  <c r="F6" i="10" s="1"/>
  <c r="N6" i="10"/>
  <c r="F21" i="10"/>
  <c r="F20" i="10" s="1"/>
  <c r="F19" i="10" s="1"/>
  <c r="K6" i="9"/>
  <c r="G7" i="9"/>
  <c r="G6" i="9" s="1"/>
  <c r="G313" i="1"/>
  <c r="N296" i="1"/>
  <c r="G293" i="1"/>
  <c r="G290" i="1" s="1"/>
  <c r="G316" i="1"/>
  <c r="G296" i="1"/>
  <c r="N316" i="1"/>
  <c r="N10" i="1"/>
  <c r="N9" i="1" s="1"/>
  <c r="G319" i="1"/>
  <c r="G10" i="1"/>
  <c r="G9" i="1" s="1"/>
  <c r="AC84" i="1" l="1"/>
  <c r="AM83" i="16"/>
  <c r="AO83" i="16"/>
  <c r="AO84" i="19"/>
  <c r="AO83" i="18"/>
  <c r="AM83" i="18"/>
  <c r="N21" i="10"/>
  <c r="N20" i="10" s="1"/>
  <c r="N19" i="10" s="1"/>
  <c r="AM84" i="19"/>
  <c r="P21" i="10"/>
  <c r="U21" i="12" s="1"/>
  <c r="AE84" i="1"/>
  <c r="L20" i="12"/>
  <c r="L19" i="12" s="1"/>
  <c r="J20" i="12"/>
  <c r="J19" i="12" s="1"/>
  <c r="J20" i="11"/>
  <c r="J19" i="11" s="1"/>
  <c r="R5" i="9"/>
  <c r="R86" i="9"/>
  <c r="E15" i="7"/>
  <c r="E12" i="7"/>
  <c r="E13" i="7"/>
  <c r="E14" i="7"/>
  <c r="E16" i="7"/>
  <c r="E17" i="7"/>
  <c r="E18" i="7"/>
  <c r="E19" i="7"/>
  <c r="E20" i="7"/>
  <c r="E21" i="7"/>
  <c r="O120" i="1"/>
  <c r="S21" i="12" l="1"/>
  <c r="V22" i="9"/>
  <c r="S19" i="9"/>
  <c r="P20" i="10"/>
  <c r="P19" i="10" s="1"/>
  <c r="U19" i="9"/>
  <c r="X22" i="9"/>
  <c r="E30" i="7"/>
  <c r="E24" i="7"/>
  <c r="E38" i="7"/>
  <c r="E31" i="7"/>
  <c r="E58" i="7"/>
  <c r="N263" i="1"/>
  <c r="I11" i="7"/>
  <c r="J11" i="7"/>
  <c r="G12" i="7"/>
  <c r="F48" i="7" l="1"/>
  <c r="F44" i="7"/>
  <c r="D47" i="7"/>
  <c r="G77" i="7"/>
  <c r="F77" i="7"/>
  <c r="E77" i="7"/>
  <c r="D77" i="7"/>
  <c r="G76" i="7"/>
  <c r="C76" i="7" s="1"/>
  <c r="F76" i="7"/>
  <c r="E76" i="7"/>
  <c r="D76" i="7"/>
  <c r="R75" i="7"/>
  <c r="Q75" i="7"/>
  <c r="P75" i="7"/>
  <c r="O75" i="7"/>
  <c r="N75" i="7"/>
  <c r="M75" i="7"/>
  <c r="L75" i="7"/>
  <c r="K75" i="7"/>
  <c r="J75" i="7"/>
  <c r="I75" i="7"/>
  <c r="H75" i="7"/>
  <c r="G74" i="7"/>
  <c r="F74" i="7"/>
  <c r="F72" i="7" s="1"/>
  <c r="E74" i="7"/>
  <c r="E72" i="7" s="1"/>
  <c r="D74" i="7"/>
  <c r="G73" i="7"/>
  <c r="C73" i="7" s="1"/>
  <c r="F73" i="7"/>
  <c r="D73" i="7"/>
  <c r="R72" i="7"/>
  <c r="Q72" i="7"/>
  <c r="P72" i="7"/>
  <c r="O72" i="7"/>
  <c r="N72" i="7"/>
  <c r="M72" i="7"/>
  <c r="L72" i="7"/>
  <c r="K72" i="7"/>
  <c r="J72" i="7"/>
  <c r="I72" i="7"/>
  <c r="H72" i="7"/>
  <c r="G71" i="7"/>
  <c r="C71" i="7" s="1"/>
  <c r="F71" i="7"/>
  <c r="E71" i="7"/>
  <c r="D71" i="7"/>
  <c r="G70" i="7"/>
  <c r="C70" i="7" s="1"/>
  <c r="F70" i="7"/>
  <c r="E70" i="7"/>
  <c r="D70" i="7"/>
  <c r="R69" i="7"/>
  <c r="Q69" i="7"/>
  <c r="P69" i="7"/>
  <c r="O69" i="7"/>
  <c r="N69" i="7"/>
  <c r="M69" i="7"/>
  <c r="L69" i="7"/>
  <c r="K69" i="7"/>
  <c r="J69" i="7"/>
  <c r="I69" i="7"/>
  <c r="H69" i="7"/>
  <c r="G68" i="7"/>
  <c r="C68" i="7" s="1"/>
  <c r="C67" i="7" s="1"/>
  <c r="F68" i="7"/>
  <c r="E68" i="7"/>
  <c r="E67" i="7" s="1"/>
  <c r="D68" i="7"/>
  <c r="D67" i="7" s="1"/>
  <c r="R67" i="7"/>
  <c r="Q67" i="7"/>
  <c r="P67" i="7"/>
  <c r="O67" i="7"/>
  <c r="N67" i="7"/>
  <c r="M67" i="7"/>
  <c r="L67" i="7"/>
  <c r="K67" i="7"/>
  <c r="J67" i="7"/>
  <c r="I67" i="7"/>
  <c r="H67" i="7"/>
  <c r="F67" i="7"/>
  <c r="G66" i="7"/>
  <c r="C66" i="7" s="1"/>
  <c r="F66" i="7"/>
  <c r="E66" i="7"/>
  <c r="D66" i="7"/>
  <c r="G65" i="7"/>
  <c r="C65" i="7" s="1"/>
  <c r="F65" i="7"/>
  <c r="E65" i="7"/>
  <c r="D65" i="7"/>
  <c r="R64" i="7"/>
  <c r="Q64" i="7"/>
  <c r="P64" i="7"/>
  <c r="O64" i="7"/>
  <c r="N64" i="7"/>
  <c r="M64" i="7"/>
  <c r="L64" i="7"/>
  <c r="K64" i="7"/>
  <c r="J64" i="7"/>
  <c r="I64" i="7"/>
  <c r="H64" i="7"/>
  <c r="G63" i="7"/>
  <c r="F63" i="7"/>
  <c r="E63" i="7"/>
  <c r="D63" i="7"/>
  <c r="G62" i="7"/>
  <c r="C62" i="7" s="1"/>
  <c r="F62" i="7"/>
  <c r="E62" i="7"/>
  <c r="D62" i="7"/>
  <c r="R61" i="7"/>
  <c r="Q61" i="7"/>
  <c r="P61" i="7"/>
  <c r="O61" i="7"/>
  <c r="N61" i="7"/>
  <c r="M61" i="7"/>
  <c r="L61" i="7"/>
  <c r="K61" i="7"/>
  <c r="J61" i="7"/>
  <c r="I61" i="7"/>
  <c r="H61" i="7"/>
  <c r="G60" i="7"/>
  <c r="C60" i="7" s="1"/>
  <c r="F60" i="7"/>
  <c r="E60" i="7"/>
  <c r="D60" i="7"/>
  <c r="G59" i="7"/>
  <c r="C59" i="7" s="1"/>
  <c r="F59" i="7"/>
  <c r="E59" i="7"/>
  <c r="D59" i="7"/>
  <c r="G58" i="7"/>
  <c r="C58" i="7" s="1"/>
  <c r="F58" i="7"/>
  <c r="D58" i="7"/>
  <c r="R57" i="7"/>
  <c r="Q57" i="7"/>
  <c r="P57" i="7"/>
  <c r="O57" i="7"/>
  <c r="N57" i="7"/>
  <c r="M57" i="7"/>
  <c r="L57" i="7"/>
  <c r="K57" i="7"/>
  <c r="J57" i="7"/>
  <c r="I57" i="7"/>
  <c r="H57" i="7"/>
  <c r="G56" i="7"/>
  <c r="C56" i="7" s="1"/>
  <c r="F56" i="7"/>
  <c r="D56" i="7"/>
  <c r="G55" i="7"/>
  <c r="C55" i="7" s="1"/>
  <c r="F55" i="7"/>
  <c r="G54" i="7"/>
  <c r="C54" i="7" s="1"/>
  <c r="F54" i="7"/>
  <c r="D54" i="7"/>
  <c r="G53" i="7"/>
  <c r="C53" i="7" s="1"/>
  <c r="F53" i="7"/>
  <c r="D53" i="7"/>
  <c r="G52" i="7"/>
  <c r="C52" i="7" s="1"/>
  <c r="F52" i="7"/>
  <c r="D52" i="7"/>
  <c r="G51" i="7"/>
  <c r="C51" i="7" s="1"/>
  <c r="F51" i="7"/>
  <c r="D51" i="7"/>
  <c r="G50" i="7"/>
  <c r="C50" i="7" s="1"/>
  <c r="F50" i="7"/>
  <c r="D50" i="7"/>
  <c r="R49" i="7"/>
  <c r="Q49" i="7"/>
  <c r="P49" i="7"/>
  <c r="O49" i="7"/>
  <c r="N49" i="7"/>
  <c r="M49" i="7"/>
  <c r="L49" i="7"/>
  <c r="K49" i="7"/>
  <c r="J49" i="7"/>
  <c r="I49" i="7"/>
  <c r="H49" i="7"/>
  <c r="E49" i="7"/>
  <c r="G48" i="7"/>
  <c r="C48" i="7" s="1"/>
  <c r="D48" i="7"/>
  <c r="G47" i="7"/>
  <c r="C47" i="7" s="1"/>
  <c r="F47" i="7"/>
  <c r="G46" i="7"/>
  <c r="C46" i="7" s="1"/>
  <c r="F46" i="7"/>
  <c r="D46" i="7"/>
  <c r="F45" i="7"/>
  <c r="E43" i="7"/>
  <c r="D45" i="7"/>
  <c r="G44" i="7"/>
  <c r="C44" i="7" s="1"/>
  <c r="D44" i="7"/>
  <c r="R43" i="7"/>
  <c r="Q43" i="7"/>
  <c r="P43" i="7"/>
  <c r="O43" i="7"/>
  <c r="N43" i="7"/>
  <c r="M43" i="7"/>
  <c r="L43" i="7"/>
  <c r="K43" i="7"/>
  <c r="J43" i="7"/>
  <c r="I43" i="7"/>
  <c r="H43" i="7"/>
  <c r="G42" i="7"/>
  <c r="F42" i="7"/>
  <c r="D42" i="7"/>
  <c r="G41" i="7"/>
  <c r="F41" i="7"/>
  <c r="D41" i="7"/>
  <c r="C41" i="7"/>
  <c r="G40" i="7"/>
  <c r="C40" i="7" s="1"/>
  <c r="F40" i="7"/>
  <c r="D40" i="7"/>
  <c r="R39" i="7"/>
  <c r="Q39" i="7"/>
  <c r="P39" i="7"/>
  <c r="O39" i="7"/>
  <c r="N39" i="7"/>
  <c r="M39" i="7"/>
  <c r="L39" i="7"/>
  <c r="K39" i="7"/>
  <c r="J39" i="7"/>
  <c r="I39" i="7"/>
  <c r="H39" i="7"/>
  <c r="E39" i="7"/>
  <c r="G38" i="7"/>
  <c r="C38" i="7" s="1"/>
  <c r="C37" i="7" s="1"/>
  <c r="F38" i="7"/>
  <c r="F37" i="7" s="1"/>
  <c r="D38" i="7"/>
  <c r="D37" i="7" s="1"/>
  <c r="R37" i="7"/>
  <c r="Q37" i="7"/>
  <c r="P37" i="7"/>
  <c r="O37" i="7"/>
  <c r="N37" i="7"/>
  <c r="M37" i="7"/>
  <c r="L37" i="7"/>
  <c r="K37" i="7"/>
  <c r="J37" i="7"/>
  <c r="I37" i="7"/>
  <c r="H37" i="7"/>
  <c r="G36" i="7"/>
  <c r="C36" i="7" s="1"/>
  <c r="F36" i="7"/>
  <c r="E36" i="7"/>
  <c r="D36" i="7"/>
  <c r="G35" i="7"/>
  <c r="C35" i="7" s="1"/>
  <c r="F35" i="7"/>
  <c r="E35" i="7"/>
  <c r="D35" i="7"/>
  <c r="G34" i="7"/>
  <c r="C34" i="7" s="1"/>
  <c r="F34" i="7"/>
  <c r="E34" i="7"/>
  <c r="D34" i="7"/>
  <c r="G33" i="7"/>
  <c r="C33" i="7" s="1"/>
  <c r="F33" i="7"/>
  <c r="E33" i="7"/>
  <c r="D33" i="7"/>
  <c r="G32" i="7"/>
  <c r="F32" i="7"/>
  <c r="E32" i="7"/>
  <c r="D32" i="7"/>
  <c r="G31" i="7"/>
  <c r="C31" i="7" s="1"/>
  <c r="F31" i="7"/>
  <c r="D31" i="7"/>
  <c r="G30" i="7"/>
  <c r="C30" i="7" s="1"/>
  <c r="F30" i="7"/>
  <c r="D30" i="7"/>
  <c r="R29" i="7"/>
  <c r="Q29" i="7"/>
  <c r="P29" i="7"/>
  <c r="O29" i="7"/>
  <c r="N29" i="7"/>
  <c r="M29" i="7"/>
  <c r="L29" i="7"/>
  <c r="K29" i="7"/>
  <c r="J29" i="7"/>
  <c r="I29" i="7"/>
  <c r="H29" i="7"/>
  <c r="G28" i="7"/>
  <c r="C28" i="7" s="1"/>
  <c r="F28" i="7"/>
  <c r="E28" i="7"/>
  <c r="D28" i="7"/>
  <c r="G27" i="7"/>
  <c r="C27" i="7" s="1"/>
  <c r="F27" i="7"/>
  <c r="E27" i="7"/>
  <c r="D27" i="7"/>
  <c r="G26" i="7"/>
  <c r="C26" i="7" s="1"/>
  <c r="F26" i="7"/>
  <c r="E26" i="7"/>
  <c r="D26" i="7"/>
  <c r="R25" i="7"/>
  <c r="Q25" i="7"/>
  <c r="P25" i="7"/>
  <c r="O25" i="7"/>
  <c r="N25" i="7"/>
  <c r="M25" i="7"/>
  <c r="L25" i="7"/>
  <c r="K25" i="7"/>
  <c r="J25" i="7"/>
  <c r="I25" i="7"/>
  <c r="H25" i="7"/>
  <c r="G24" i="7"/>
  <c r="C24" i="7" s="1"/>
  <c r="F24" i="7"/>
  <c r="E22" i="7"/>
  <c r="D24" i="7"/>
  <c r="G23" i="7"/>
  <c r="C23" i="7" s="1"/>
  <c r="F23" i="7"/>
  <c r="D23" i="7"/>
  <c r="R22" i="7"/>
  <c r="Q22" i="7"/>
  <c r="P22" i="7"/>
  <c r="O22" i="7"/>
  <c r="N22" i="7"/>
  <c r="M22" i="7"/>
  <c r="L22" i="7"/>
  <c r="K22" i="7"/>
  <c r="J22" i="7"/>
  <c r="I22" i="7"/>
  <c r="H22" i="7"/>
  <c r="O21" i="7"/>
  <c r="C21" i="7" s="1"/>
  <c r="F21" i="7"/>
  <c r="D21" i="7"/>
  <c r="O20" i="7"/>
  <c r="C20" i="7" s="1"/>
  <c r="F20" i="7"/>
  <c r="D20" i="7"/>
  <c r="O19" i="7"/>
  <c r="C19" i="7" s="1"/>
  <c r="F19" i="7"/>
  <c r="D19" i="7"/>
  <c r="O18" i="7"/>
  <c r="C18" i="7" s="1"/>
  <c r="F18" i="7"/>
  <c r="D18" i="7"/>
  <c r="O17" i="7"/>
  <c r="C17" i="7" s="1"/>
  <c r="F17" i="7"/>
  <c r="D17" i="7"/>
  <c r="O16" i="7"/>
  <c r="C16" i="7" s="1"/>
  <c r="F16" i="7"/>
  <c r="D16" i="7"/>
  <c r="O15" i="7"/>
  <c r="C15" i="7" s="1"/>
  <c r="F15" i="7"/>
  <c r="D15" i="7"/>
  <c r="N14" i="7"/>
  <c r="D14" i="7"/>
  <c r="N13" i="7"/>
  <c r="K13" i="7" s="1"/>
  <c r="C13" i="7" s="1"/>
  <c r="F13" i="7"/>
  <c r="D13" i="7"/>
  <c r="F12" i="7"/>
  <c r="D12" i="7"/>
  <c r="R11" i="7"/>
  <c r="Q11" i="7"/>
  <c r="P11" i="7"/>
  <c r="M11" i="7"/>
  <c r="L11" i="7"/>
  <c r="H11" i="7"/>
  <c r="G11" i="7"/>
  <c r="I82" i="6"/>
  <c r="I81" i="6" s="1"/>
  <c r="F82" i="6"/>
  <c r="F81" i="6" s="1"/>
  <c r="E82" i="6"/>
  <c r="E81" i="6" s="1"/>
  <c r="K81" i="6"/>
  <c r="J81" i="6"/>
  <c r="H81" i="6"/>
  <c r="G81" i="6"/>
  <c r="I80" i="6"/>
  <c r="F80" i="6"/>
  <c r="E80" i="6" s="1"/>
  <c r="I79" i="6"/>
  <c r="I78" i="6"/>
  <c r="F78" i="6"/>
  <c r="E78" i="6"/>
  <c r="I77" i="6"/>
  <c r="I76" i="6"/>
  <c r="F76" i="6"/>
  <c r="E76" i="6" s="1"/>
  <c r="I75" i="6"/>
  <c r="I74" i="6"/>
  <c r="F74" i="6"/>
  <c r="E74" i="6" s="1"/>
  <c r="I73" i="6"/>
  <c r="I72" i="6"/>
  <c r="F72" i="6"/>
  <c r="E72" i="6"/>
  <c r="I71" i="6"/>
  <c r="I70" i="6"/>
  <c r="F70" i="6"/>
  <c r="E70" i="6" s="1"/>
  <c r="I69" i="6"/>
  <c r="I68" i="6"/>
  <c r="F68" i="6"/>
  <c r="E68" i="6" s="1"/>
  <c r="I67" i="6"/>
  <c r="I66" i="6"/>
  <c r="F66" i="6"/>
  <c r="E66" i="6" s="1"/>
  <c r="K64" i="6"/>
  <c r="J64" i="6"/>
  <c r="H64" i="6"/>
  <c r="G64" i="6"/>
  <c r="I62" i="6"/>
  <c r="I61" i="6" s="1"/>
  <c r="F62" i="6"/>
  <c r="E62" i="6" s="1"/>
  <c r="E61" i="6" s="1"/>
  <c r="K61" i="6"/>
  <c r="J61" i="6"/>
  <c r="H61" i="6"/>
  <c r="G61" i="6"/>
  <c r="I59" i="6"/>
  <c r="F59" i="6"/>
  <c r="E59" i="6" s="1"/>
  <c r="I58" i="6"/>
  <c r="F58" i="6"/>
  <c r="E58" i="6"/>
  <c r="Q57" i="6"/>
  <c r="I57" i="6"/>
  <c r="F57" i="6"/>
  <c r="E57" i="6"/>
  <c r="I56" i="6"/>
  <c r="F56" i="6"/>
  <c r="E56" i="6" s="1"/>
  <c r="I55" i="6"/>
  <c r="F55" i="6"/>
  <c r="E55" i="6" s="1"/>
  <c r="I54" i="6"/>
  <c r="F54" i="6"/>
  <c r="E54" i="6" s="1"/>
  <c r="I53" i="6"/>
  <c r="F53" i="6"/>
  <c r="E53" i="6"/>
  <c r="I52" i="6"/>
  <c r="F52" i="6"/>
  <c r="E52" i="6" s="1"/>
  <c r="I51" i="6"/>
  <c r="F51" i="6"/>
  <c r="E51" i="6"/>
  <c r="I50" i="6"/>
  <c r="F50" i="6"/>
  <c r="E50" i="6" s="1"/>
  <c r="I49" i="6"/>
  <c r="F49" i="6"/>
  <c r="E49" i="6"/>
  <c r="I48" i="6"/>
  <c r="F48" i="6"/>
  <c r="E48" i="6" s="1"/>
  <c r="I47" i="6"/>
  <c r="F47" i="6"/>
  <c r="E47" i="6"/>
  <c r="I46" i="6"/>
  <c r="F46" i="6"/>
  <c r="E46" i="6" s="1"/>
  <c r="I45" i="6"/>
  <c r="F45" i="6"/>
  <c r="E45" i="6" s="1"/>
  <c r="I44" i="6"/>
  <c r="F44" i="6"/>
  <c r="I43" i="6"/>
  <c r="F43" i="6"/>
  <c r="E43" i="6"/>
  <c r="L42" i="6"/>
  <c r="K42" i="6"/>
  <c r="J42" i="6"/>
  <c r="H42" i="6"/>
  <c r="G42" i="6"/>
  <c r="L61" i="6" s="1"/>
  <c r="F41" i="6"/>
  <c r="F40" i="6"/>
  <c r="F39" i="6"/>
  <c r="F38" i="6"/>
  <c r="F37" i="6"/>
  <c r="F36" i="6"/>
  <c r="F35" i="6"/>
  <c r="F34" i="6"/>
  <c r="F33" i="6"/>
  <c r="F32" i="6"/>
  <c r="F31" i="6"/>
  <c r="F30" i="6"/>
  <c r="F29" i="6"/>
  <c r="F28" i="6"/>
  <c r="F27" i="6"/>
  <c r="F26" i="6"/>
  <c r="I25" i="6"/>
  <c r="F25" i="6"/>
  <c r="I24" i="6"/>
  <c r="F24" i="6"/>
  <c r="I23" i="6"/>
  <c r="F23" i="6"/>
  <c r="I22" i="6"/>
  <c r="F22" i="6"/>
  <c r="I21" i="6"/>
  <c r="F21" i="6"/>
  <c r="I20" i="6"/>
  <c r="F20" i="6"/>
  <c r="I19" i="6"/>
  <c r="F19" i="6"/>
  <c r="I18" i="6"/>
  <c r="F18" i="6"/>
  <c r="I17" i="6"/>
  <c r="F17" i="6"/>
  <c r="I16" i="6"/>
  <c r="F16" i="6"/>
  <c r="I15" i="6"/>
  <c r="F15" i="6"/>
  <c r="I14" i="6"/>
  <c r="F14" i="6"/>
  <c r="I13" i="6"/>
  <c r="F13" i="6"/>
  <c r="I12" i="6"/>
  <c r="F12" i="6"/>
  <c r="K11" i="6"/>
  <c r="K10" i="6" s="1"/>
  <c r="J11" i="6"/>
  <c r="I11" i="6" s="1"/>
  <c r="H11" i="6"/>
  <c r="H10" i="6" s="1"/>
  <c r="G11" i="6"/>
  <c r="G10" i="6" s="1"/>
  <c r="E11" i="6"/>
  <c r="H63" i="6" l="1"/>
  <c r="K63" i="6"/>
  <c r="D69" i="7"/>
  <c r="F22" i="7"/>
  <c r="G67" i="7"/>
  <c r="G39" i="7"/>
  <c r="G63" i="6"/>
  <c r="G60" i="6" s="1"/>
  <c r="G9" i="6" s="1"/>
  <c r="D25" i="7"/>
  <c r="E69" i="7"/>
  <c r="J63" i="6"/>
  <c r="J60" i="6" s="1"/>
  <c r="F69" i="7"/>
  <c r="F64" i="6"/>
  <c r="F63" i="6" s="1"/>
  <c r="F60" i="6" s="1"/>
  <c r="G61" i="7"/>
  <c r="G64" i="7"/>
  <c r="F61" i="6"/>
  <c r="K60" i="6"/>
  <c r="K9" i="6" s="1"/>
  <c r="E57" i="7"/>
  <c r="C63" i="7"/>
  <c r="I42" i="6"/>
  <c r="R10" i="7"/>
  <c r="C61" i="7"/>
  <c r="E64" i="7"/>
  <c r="L10" i="7"/>
  <c r="F57" i="7"/>
  <c r="E61" i="7"/>
  <c r="C64" i="7"/>
  <c r="P10" i="7"/>
  <c r="F25" i="7"/>
  <c r="G29" i="7"/>
  <c r="J10" i="7"/>
  <c r="C25" i="7"/>
  <c r="I10" i="6"/>
  <c r="E64" i="6"/>
  <c r="E63" i="6" s="1"/>
  <c r="E60" i="6" s="1"/>
  <c r="E25" i="7"/>
  <c r="D29" i="7"/>
  <c r="D49" i="7"/>
  <c r="D57" i="7"/>
  <c r="D61" i="7"/>
  <c r="D64" i="7"/>
  <c r="M10" i="7"/>
  <c r="F29" i="7"/>
  <c r="D43" i="7"/>
  <c r="F49" i="7"/>
  <c r="F75" i="7"/>
  <c r="I64" i="6"/>
  <c r="I63" i="6" s="1"/>
  <c r="I60" i="6" s="1"/>
  <c r="G25" i="7"/>
  <c r="D39" i="7"/>
  <c r="F43" i="7"/>
  <c r="F61" i="7"/>
  <c r="F64" i="7"/>
  <c r="F39" i="7"/>
  <c r="H60" i="6"/>
  <c r="H9" i="6" s="1"/>
  <c r="F42" i="6"/>
  <c r="Q10" i="7"/>
  <c r="G37" i="7"/>
  <c r="C42" i="7"/>
  <c r="C39" i="7" s="1"/>
  <c r="N11" i="7"/>
  <c r="N10" i="7" s="1"/>
  <c r="K14" i="7"/>
  <c r="C14" i="7" s="1"/>
  <c r="F14" i="7"/>
  <c r="F11" i="7" s="1"/>
  <c r="D22" i="7"/>
  <c r="O11" i="7"/>
  <c r="O10" i="7" s="1"/>
  <c r="G72" i="7"/>
  <c r="D72" i="7"/>
  <c r="C74" i="7"/>
  <c r="C72" i="7" s="1"/>
  <c r="C22" i="7"/>
  <c r="G22" i="7"/>
  <c r="E29" i="7"/>
  <c r="C32" i="7"/>
  <c r="C29" i="7" s="1"/>
  <c r="C57" i="7"/>
  <c r="G57" i="7"/>
  <c r="E75" i="7"/>
  <c r="G75" i="7"/>
  <c r="D75" i="7"/>
  <c r="E11" i="7"/>
  <c r="C12" i="7"/>
  <c r="I10" i="7"/>
  <c r="D11" i="7"/>
  <c r="H10" i="7"/>
  <c r="C69" i="7"/>
  <c r="G69" i="7"/>
  <c r="C77" i="7"/>
  <c r="C75" i="7" s="1"/>
  <c r="C49" i="7"/>
  <c r="G49" i="7"/>
  <c r="G43" i="7"/>
  <c r="C43" i="7"/>
  <c r="J10" i="6"/>
  <c r="E44" i="6"/>
  <c r="E42" i="6" s="1"/>
  <c r="E10" i="6" s="1"/>
  <c r="F11" i="6"/>
  <c r="F10" i="6" s="1"/>
  <c r="J9" i="6" l="1"/>
  <c r="F10" i="7"/>
  <c r="F9" i="6"/>
  <c r="I9" i="6"/>
  <c r="E9" i="6"/>
  <c r="K11" i="7"/>
  <c r="K10" i="7" s="1"/>
  <c r="C11" i="7"/>
  <c r="C10" i="7" s="1"/>
  <c r="H4" i="7"/>
  <c r="F4" i="7"/>
  <c r="D10" i="7"/>
  <c r="E10" i="7"/>
  <c r="G10" i="7"/>
  <c r="O55" i="1"/>
  <c r="D4" i="7" l="1"/>
  <c r="N123" i="1"/>
  <c r="G123" i="1"/>
  <c r="G122" i="1"/>
  <c r="G265" i="1" l="1"/>
  <c r="N260" i="1"/>
  <c r="N259" i="1"/>
  <c r="N262" i="1"/>
  <c r="G261" i="1"/>
  <c r="I103" i="1"/>
  <c r="I94" i="1"/>
  <c r="I92" i="1"/>
  <c r="I91" i="1"/>
  <c r="G91" i="1" s="1"/>
  <c r="I90" i="1"/>
  <c r="G90" i="1" s="1"/>
  <c r="I88" i="1"/>
  <c r="G41" i="1" l="1"/>
  <c r="G40" i="1"/>
  <c r="N289" i="1" l="1"/>
  <c r="G289" i="1"/>
  <c r="N288" i="1"/>
  <c r="G288" i="1"/>
  <c r="N287" i="1"/>
  <c r="G287" i="1"/>
  <c r="N286" i="1"/>
  <c r="G286" i="1"/>
  <c r="N285" i="1"/>
  <c r="G285" i="1"/>
  <c r="N284" i="1"/>
  <c r="G284" i="1"/>
  <c r="N283" i="1"/>
  <c r="G283" i="1"/>
  <c r="N282" i="1"/>
  <c r="G282" i="1"/>
  <c r="N281" i="1"/>
  <c r="G281" i="1"/>
  <c r="N280" i="1"/>
  <c r="G280" i="1"/>
  <c r="N279" i="1"/>
  <c r="G279" i="1"/>
  <c r="N278" i="1"/>
  <c r="G278" i="1"/>
  <c r="N277" i="1"/>
  <c r="G277" i="1"/>
  <c r="N276" i="1"/>
  <c r="G276" i="1"/>
  <c r="N275" i="1"/>
  <c r="N274" i="1"/>
  <c r="G274" i="1"/>
  <c r="N273" i="1"/>
  <c r="G273" i="1"/>
  <c r="N272" i="1"/>
  <c r="G272" i="1"/>
  <c r="N271" i="1"/>
  <c r="G271" i="1"/>
  <c r="N270" i="1"/>
  <c r="G270" i="1"/>
  <c r="N269" i="1"/>
  <c r="G269" i="1"/>
  <c r="N268" i="1"/>
  <c r="G268" i="1"/>
  <c r="N267" i="1"/>
  <c r="G267" i="1"/>
  <c r="N266" i="1"/>
  <c r="G266" i="1"/>
  <c r="N265" i="1"/>
  <c r="N264" i="1"/>
  <c r="G264" i="1"/>
  <c r="N261" i="1"/>
  <c r="G260" i="1"/>
  <c r="AA257" i="1"/>
  <c r="P257" i="1"/>
  <c r="O257" i="1"/>
  <c r="J257" i="1"/>
  <c r="I257" i="1"/>
  <c r="AE258" i="1" s="1"/>
  <c r="AE259" i="1" s="1"/>
  <c r="H257" i="1"/>
  <c r="AD258" i="1" s="1"/>
  <c r="AD259" i="1" s="1"/>
  <c r="N254" i="1"/>
  <c r="G254" i="1"/>
  <c r="N253" i="1"/>
  <c r="G253" i="1"/>
  <c r="N252" i="1"/>
  <c r="G252" i="1"/>
  <c r="N251" i="1"/>
  <c r="G251" i="1"/>
  <c r="N250" i="1"/>
  <c r="G250" i="1"/>
  <c r="N249" i="1"/>
  <c r="G249" i="1"/>
  <c r="N248" i="1"/>
  <c r="G248" i="1"/>
  <c r="N247" i="1"/>
  <c r="G247" i="1"/>
  <c r="N246" i="1"/>
  <c r="G246" i="1"/>
  <c r="N245" i="1"/>
  <c r="G245" i="1"/>
  <c r="N244" i="1"/>
  <c r="G244" i="1"/>
  <c r="N243" i="1"/>
  <c r="G243" i="1"/>
  <c r="N242" i="1"/>
  <c r="G242" i="1"/>
  <c r="AA241" i="1"/>
  <c r="P241" i="1"/>
  <c r="O241" i="1"/>
  <c r="J241" i="1"/>
  <c r="I241" i="1"/>
  <c r="H241" i="1"/>
  <c r="N238" i="1"/>
  <c r="G238" i="1"/>
  <c r="N237" i="1"/>
  <c r="G237" i="1"/>
  <c r="N236" i="1"/>
  <c r="G236" i="1"/>
  <c r="N235" i="1"/>
  <c r="G235" i="1"/>
  <c r="N234" i="1"/>
  <c r="G234" i="1"/>
  <c r="N233" i="1"/>
  <c r="G233" i="1"/>
  <c r="N232" i="1"/>
  <c r="G232" i="1"/>
  <c r="N231" i="1"/>
  <c r="G231" i="1"/>
  <c r="N230" i="1"/>
  <c r="G230" i="1"/>
  <c r="N229" i="1"/>
  <c r="G229" i="1"/>
  <c r="N228" i="1"/>
  <c r="G228" i="1"/>
  <c r="N227" i="1"/>
  <c r="G227" i="1"/>
  <c r="N226" i="1"/>
  <c r="G226" i="1"/>
  <c r="AA225" i="1"/>
  <c r="P225" i="1"/>
  <c r="O225" i="1"/>
  <c r="J225" i="1"/>
  <c r="I225" i="1"/>
  <c r="AE226" i="1" s="1"/>
  <c r="AE227" i="1" s="1"/>
  <c r="H225" i="1"/>
  <c r="AD226" i="1" s="1"/>
  <c r="AD227" i="1" s="1"/>
  <c r="N224" i="1"/>
  <c r="G224" i="1"/>
  <c r="N223" i="1"/>
  <c r="G223" i="1"/>
  <c r="N222" i="1"/>
  <c r="G222" i="1"/>
  <c r="N221" i="1"/>
  <c r="G221" i="1"/>
  <c r="AA220" i="1"/>
  <c r="P220" i="1"/>
  <c r="O220" i="1"/>
  <c r="J220" i="1"/>
  <c r="I220" i="1"/>
  <c r="AE221" i="1" s="1"/>
  <c r="AE222" i="1" s="1"/>
  <c r="H220" i="1"/>
  <c r="AD221" i="1" s="1"/>
  <c r="AD222" i="1" s="1"/>
  <c r="N219" i="1"/>
  <c r="G219" i="1"/>
  <c r="N218" i="1"/>
  <c r="G218" i="1"/>
  <c r="N217" i="1"/>
  <c r="G217" i="1"/>
  <c r="N216" i="1"/>
  <c r="G216" i="1"/>
  <c r="N215" i="1"/>
  <c r="G215" i="1"/>
  <c r="N214" i="1"/>
  <c r="G214" i="1"/>
  <c r="N213" i="1"/>
  <c r="G213" i="1"/>
  <c r="N212" i="1"/>
  <c r="G212" i="1"/>
  <c r="N211" i="1"/>
  <c r="G211" i="1"/>
  <c r="N210" i="1"/>
  <c r="G210" i="1"/>
  <c r="N209" i="1"/>
  <c r="G209" i="1"/>
  <c r="N208" i="1"/>
  <c r="G208" i="1"/>
  <c r="N207" i="1"/>
  <c r="G207" i="1"/>
  <c r="N206" i="1"/>
  <c r="G206" i="1"/>
  <c r="N205" i="1"/>
  <c r="G205" i="1"/>
  <c r="N204" i="1"/>
  <c r="G204" i="1"/>
  <c r="G203" i="1"/>
  <c r="N202" i="1"/>
  <c r="G202" i="1"/>
  <c r="N201" i="1"/>
  <c r="G201" i="1"/>
  <c r="AA200" i="1"/>
  <c r="P200" i="1"/>
  <c r="O200" i="1"/>
  <c r="J200" i="1"/>
  <c r="I200" i="1"/>
  <c r="AE201" i="1" s="1"/>
  <c r="AE202" i="1" s="1"/>
  <c r="H200" i="1"/>
  <c r="AD201" i="1" s="1"/>
  <c r="AD202" i="1" s="1"/>
  <c r="N197" i="1"/>
  <c r="G197" i="1"/>
  <c r="N196" i="1"/>
  <c r="G196" i="1"/>
  <c r="N195" i="1"/>
  <c r="G195" i="1"/>
  <c r="N194" i="1"/>
  <c r="G194" i="1"/>
  <c r="N193" i="1"/>
  <c r="G193" i="1"/>
  <c r="N192" i="1"/>
  <c r="G192" i="1"/>
  <c r="N191" i="1"/>
  <c r="G191" i="1"/>
  <c r="N190" i="1"/>
  <c r="G190" i="1"/>
  <c r="N189" i="1"/>
  <c r="G189" i="1"/>
  <c r="N188" i="1"/>
  <c r="G188" i="1"/>
  <c r="N187" i="1"/>
  <c r="G187" i="1"/>
  <c r="N186" i="1"/>
  <c r="G186" i="1"/>
  <c r="N185" i="1"/>
  <c r="G185" i="1"/>
  <c r="N184" i="1"/>
  <c r="G184" i="1"/>
  <c r="AA183" i="1"/>
  <c r="P183" i="1"/>
  <c r="O183" i="1"/>
  <c r="J183" i="1"/>
  <c r="I183" i="1"/>
  <c r="AE184" i="1" s="1"/>
  <c r="AE185" i="1" s="1"/>
  <c r="H183" i="1"/>
  <c r="AD184" i="1" s="1"/>
  <c r="AD185" i="1" s="1"/>
  <c r="N179" i="1"/>
  <c r="G179" i="1"/>
  <c r="N178" i="1"/>
  <c r="G178" i="1"/>
  <c r="N177" i="1"/>
  <c r="G177" i="1"/>
  <c r="N176" i="1"/>
  <c r="G176" i="1"/>
  <c r="N175" i="1"/>
  <c r="G175" i="1"/>
  <c r="N174" i="1"/>
  <c r="G174" i="1"/>
  <c r="N173" i="1"/>
  <c r="G173" i="1"/>
  <c r="N172" i="1"/>
  <c r="G172" i="1"/>
  <c r="N171" i="1"/>
  <c r="G171" i="1"/>
  <c r="N170" i="1"/>
  <c r="G170" i="1"/>
  <c r="N169" i="1"/>
  <c r="G169" i="1"/>
  <c r="N168" i="1"/>
  <c r="G168" i="1"/>
  <c r="N167" i="1"/>
  <c r="G167" i="1"/>
  <c r="N166" i="1"/>
  <c r="G166" i="1"/>
  <c r="N165" i="1"/>
  <c r="G165" i="1"/>
  <c r="AA164" i="1"/>
  <c r="P164" i="1"/>
  <c r="O164" i="1"/>
  <c r="J164" i="1"/>
  <c r="I164" i="1"/>
  <c r="AE165" i="1" s="1"/>
  <c r="AE166" i="1" s="1"/>
  <c r="H164" i="1"/>
  <c r="AD165" i="1" s="1"/>
  <c r="AD166" i="1" s="1"/>
  <c r="N162" i="1"/>
  <c r="G162" i="1"/>
  <c r="N161" i="1"/>
  <c r="G161" i="1"/>
  <c r="N160" i="1"/>
  <c r="G160" i="1"/>
  <c r="N159" i="1"/>
  <c r="G159" i="1"/>
  <c r="N158" i="1"/>
  <c r="G158" i="1"/>
  <c r="N157" i="1"/>
  <c r="G157" i="1"/>
  <c r="N156" i="1"/>
  <c r="G156" i="1"/>
  <c r="N155" i="1"/>
  <c r="G155" i="1"/>
  <c r="N154" i="1"/>
  <c r="G154" i="1"/>
  <c r="AA153" i="1"/>
  <c r="P153" i="1"/>
  <c r="O153" i="1"/>
  <c r="J153" i="1"/>
  <c r="I153" i="1"/>
  <c r="AE154" i="1" s="1"/>
  <c r="AE155" i="1" s="1"/>
  <c r="H153" i="1"/>
  <c r="AD154" i="1" s="1"/>
  <c r="AD155" i="1" s="1"/>
  <c r="N151" i="1"/>
  <c r="G151" i="1"/>
  <c r="N150" i="1"/>
  <c r="G150" i="1"/>
  <c r="N149" i="1"/>
  <c r="G149" i="1"/>
  <c r="N148" i="1"/>
  <c r="G148" i="1"/>
  <c r="N147" i="1"/>
  <c r="G147" i="1"/>
  <c r="N146" i="1"/>
  <c r="G146" i="1"/>
  <c r="N145" i="1"/>
  <c r="G145" i="1"/>
  <c r="N144" i="1"/>
  <c r="G144" i="1"/>
  <c r="N143" i="1"/>
  <c r="G143" i="1"/>
  <c r="N142" i="1"/>
  <c r="G142" i="1"/>
  <c r="N141" i="1"/>
  <c r="G141" i="1"/>
  <c r="N140" i="1"/>
  <c r="G140" i="1"/>
  <c r="N139" i="1"/>
  <c r="G139" i="1"/>
  <c r="N138" i="1"/>
  <c r="G138" i="1"/>
  <c r="AA137" i="1"/>
  <c r="P137" i="1"/>
  <c r="O137" i="1"/>
  <c r="J137" i="1"/>
  <c r="I137" i="1"/>
  <c r="AE138" i="1" s="1"/>
  <c r="AE139" i="1" s="1"/>
  <c r="H137" i="1"/>
  <c r="AD138" i="1" s="1"/>
  <c r="AD139" i="1" s="1"/>
  <c r="N134" i="1"/>
  <c r="G134" i="1"/>
  <c r="N133" i="1"/>
  <c r="G133" i="1"/>
  <c r="N132" i="1"/>
  <c r="G132" i="1"/>
  <c r="N131" i="1"/>
  <c r="G131" i="1"/>
  <c r="N130" i="1"/>
  <c r="G130" i="1"/>
  <c r="N129" i="1"/>
  <c r="G129" i="1"/>
  <c r="N128" i="1"/>
  <c r="G128" i="1"/>
  <c r="N127" i="1"/>
  <c r="G127" i="1"/>
  <c r="N126" i="1"/>
  <c r="G126" i="1"/>
  <c r="N125" i="1"/>
  <c r="G125" i="1"/>
  <c r="N124" i="1"/>
  <c r="G124" i="1"/>
  <c r="AA120" i="1"/>
  <c r="P120" i="1"/>
  <c r="J120" i="1"/>
  <c r="I120" i="1"/>
  <c r="AE121" i="1" s="1"/>
  <c r="AE122" i="1" s="1"/>
  <c r="H120" i="1"/>
  <c r="AD121" i="1" s="1"/>
  <c r="AD122" i="1" s="1"/>
  <c r="N117" i="1"/>
  <c r="G117" i="1"/>
  <c r="N116" i="1"/>
  <c r="G116" i="1"/>
  <c r="N115" i="1"/>
  <c r="G115" i="1"/>
  <c r="N114" i="1"/>
  <c r="G114" i="1"/>
  <c r="N113" i="1"/>
  <c r="G113" i="1"/>
  <c r="N112" i="1"/>
  <c r="G112" i="1"/>
  <c r="N111" i="1"/>
  <c r="G111" i="1"/>
  <c r="N110" i="1"/>
  <c r="G110" i="1"/>
  <c r="N109" i="1"/>
  <c r="G109" i="1"/>
  <c r="N108" i="1"/>
  <c r="G108" i="1"/>
  <c r="N107" i="1"/>
  <c r="G107" i="1"/>
  <c r="N106" i="1"/>
  <c r="G106" i="1"/>
  <c r="AA105" i="1"/>
  <c r="P105" i="1"/>
  <c r="O105" i="1"/>
  <c r="J105" i="1"/>
  <c r="I105" i="1"/>
  <c r="AE106" i="1" s="1"/>
  <c r="AE107" i="1" s="1"/>
  <c r="H105" i="1"/>
  <c r="AD106" i="1" s="1"/>
  <c r="AD107" i="1" s="1"/>
  <c r="N103" i="1"/>
  <c r="G103" i="1"/>
  <c r="N98" i="1"/>
  <c r="N97" i="1"/>
  <c r="G97" i="1"/>
  <c r="N96" i="1"/>
  <c r="G96" i="1"/>
  <c r="N95" i="1"/>
  <c r="G95" i="1"/>
  <c r="N94" i="1"/>
  <c r="G94" i="1"/>
  <c r="N93" i="1"/>
  <c r="G93" i="1"/>
  <c r="N92" i="1"/>
  <c r="G92" i="1"/>
  <c r="N90" i="1"/>
  <c r="N89" i="1"/>
  <c r="G89" i="1"/>
  <c r="N88" i="1"/>
  <c r="G88" i="1"/>
  <c r="N87" i="1"/>
  <c r="G87" i="1"/>
  <c r="N86" i="1"/>
  <c r="G86" i="1"/>
  <c r="N85" i="1"/>
  <c r="G85" i="1"/>
  <c r="AA84" i="1"/>
  <c r="P84" i="1"/>
  <c r="O84" i="1"/>
  <c r="J84" i="1"/>
  <c r="I84" i="1"/>
  <c r="AE85" i="1" s="1"/>
  <c r="AE86" i="1" s="1"/>
  <c r="H84" i="1"/>
  <c r="AD85" i="1" s="1"/>
  <c r="AD86" i="1" s="1"/>
  <c r="N82" i="1"/>
  <c r="G82" i="1"/>
  <c r="N81" i="1"/>
  <c r="G81" i="1"/>
  <c r="N80" i="1"/>
  <c r="G80" i="1"/>
  <c r="N79" i="1"/>
  <c r="G79" i="1"/>
  <c r="N78" i="1"/>
  <c r="G78" i="1"/>
  <c r="N77" i="1"/>
  <c r="G77" i="1"/>
  <c r="N76" i="1"/>
  <c r="G76" i="1"/>
  <c r="N75" i="1"/>
  <c r="G75" i="1"/>
  <c r="N74" i="1"/>
  <c r="G74" i="1"/>
  <c r="N73" i="1"/>
  <c r="G73" i="1"/>
  <c r="N72" i="1"/>
  <c r="G72" i="1"/>
  <c r="N71" i="1"/>
  <c r="G71" i="1"/>
  <c r="N70" i="1"/>
  <c r="G70" i="1"/>
  <c r="AA69" i="1"/>
  <c r="P69" i="1"/>
  <c r="O69" i="1"/>
  <c r="J69" i="1"/>
  <c r="I69" i="1"/>
  <c r="AE70" i="1" s="1"/>
  <c r="H69" i="1"/>
  <c r="AD70" i="1" s="1"/>
  <c r="N63" i="1"/>
  <c r="G63" i="1"/>
  <c r="N62" i="1"/>
  <c r="G62" i="1"/>
  <c r="N61" i="1"/>
  <c r="G61" i="1"/>
  <c r="N60" i="1"/>
  <c r="G60" i="1"/>
  <c r="N59" i="1"/>
  <c r="N57" i="1"/>
  <c r="AA55" i="1"/>
  <c r="P55" i="1"/>
  <c r="J55" i="1"/>
  <c r="I55" i="1"/>
  <c r="AE56" i="1" s="1"/>
  <c r="AE57" i="1" s="1"/>
  <c r="H55" i="1"/>
  <c r="AD56" i="1" s="1"/>
  <c r="AD57" i="1" s="1"/>
  <c r="N53" i="1"/>
  <c r="G53" i="1"/>
  <c r="N52" i="1"/>
  <c r="G52" i="1"/>
  <c r="N51" i="1"/>
  <c r="G51" i="1"/>
  <c r="N50" i="1"/>
  <c r="G50" i="1"/>
  <c r="N49" i="1"/>
  <c r="N48" i="1"/>
  <c r="G48" i="1"/>
  <c r="N47" i="1"/>
  <c r="G47" i="1"/>
  <c r="N46" i="1"/>
  <c r="G46" i="1"/>
  <c r="AA45" i="1"/>
  <c r="P45" i="1"/>
  <c r="O45" i="1"/>
  <c r="J45" i="1"/>
  <c r="I45" i="1"/>
  <c r="AE46" i="1" s="1"/>
  <c r="AE47" i="1" s="1"/>
  <c r="H45" i="1"/>
  <c r="AD46" i="1" s="1"/>
  <c r="AD47" i="1" s="1"/>
  <c r="N44" i="1"/>
  <c r="K44" i="1" s="1"/>
  <c r="G44" i="1"/>
  <c r="N42" i="1"/>
  <c r="K42" i="1" s="1"/>
  <c r="G42" i="1"/>
  <c r="N40" i="1"/>
  <c r="K40" i="1" s="1"/>
  <c r="N39" i="1"/>
  <c r="K39" i="1" s="1"/>
  <c r="G39" i="1"/>
  <c r="N38" i="1"/>
  <c r="K38" i="1" s="1"/>
  <c r="G38" i="1"/>
  <c r="N37" i="1"/>
  <c r="K37" i="1" s="1"/>
  <c r="G37" i="1"/>
  <c r="N36" i="1"/>
  <c r="K36" i="1" s="1"/>
  <c r="G36" i="1"/>
  <c r="N35" i="1"/>
  <c r="K35" i="1" s="1"/>
  <c r="G35" i="1"/>
  <c r="N34" i="1"/>
  <c r="K34" i="1" s="1"/>
  <c r="G34" i="1"/>
  <c r="N33" i="1"/>
  <c r="K33" i="1" s="1"/>
  <c r="G33" i="1"/>
  <c r="N32" i="1"/>
  <c r="K32" i="1" s="1"/>
  <c r="G32" i="1"/>
  <c r="N31" i="1"/>
  <c r="K31" i="1" s="1"/>
  <c r="G31" i="1"/>
  <c r="AA30" i="1"/>
  <c r="P30" i="1"/>
  <c r="O30" i="1"/>
  <c r="J30" i="1"/>
  <c r="I30" i="1"/>
  <c r="AE31" i="1" s="1"/>
  <c r="AE32" i="1" s="1"/>
  <c r="N23" i="1"/>
  <c r="G23" i="1"/>
  <c r="N26" i="1"/>
  <c r="G26" i="1"/>
  <c r="N25" i="1"/>
  <c r="G25" i="1"/>
  <c r="N24" i="1"/>
  <c r="G24" i="1"/>
  <c r="N22" i="1"/>
  <c r="G22" i="1"/>
  <c r="N21" i="1"/>
  <c r="G21" i="1"/>
  <c r="N20" i="1"/>
  <c r="G20" i="1"/>
  <c r="N19" i="1"/>
  <c r="G19" i="1"/>
  <c r="N18" i="1"/>
  <c r="G18" i="1"/>
  <c r="N17" i="1"/>
  <c r="K17" i="1" s="1"/>
  <c r="N16" i="1"/>
  <c r="K16" i="1" s="1"/>
  <c r="N15" i="1"/>
  <c r="AA14" i="1"/>
  <c r="P14" i="1"/>
  <c r="O14" i="1"/>
  <c r="AE15" i="1"/>
  <c r="AE16" i="1" s="1"/>
  <c r="G14" i="1" l="1"/>
  <c r="AE71" i="1"/>
  <c r="AE72" i="1"/>
  <c r="AD71" i="1"/>
  <c r="AD72" i="1"/>
  <c r="AD242" i="1"/>
  <c r="AD243" i="1" s="1"/>
  <c r="AE242" i="1"/>
  <c r="AE243" i="1" s="1"/>
  <c r="O13" i="1"/>
  <c r="O12" i="1" s="1"/>
  <c r="O8" i="1" s="1"/>
  <c r="P13" i="1"/>
  <c r="P12" i="1" s="1"/>
  <c r="P8" i="1" s="1"/>
  <c r="K30" i="1"/>
  <c r="K15" i="1"/>
  <c r="K14" i="1" s="1"/>
  <c r="N14" i="1"/>
  <c r="AA13" i="1"/>
  <c r="AA12" i="1" s="1"/>
  <c r="AA8" i="1" s="1"/>
  <c r="G257" i="1"/>
  <c r="AC258" i="1" s="1"/>
  <c r="AC259" i="1" s="1"/>
  <c r="I13" i="1"/>
  <c r="I12" i="1" s="1"/>
  <c r="I8" i="1" s="1"/>
  <c r="H13" i="1"/>
  <c r="H12" i="1" s="1"/>
  <c r="H8" i="1" s="1"/>
  <c r="J13" i="1"/>
  <c r="J12" i="1" s="1"/>
  <c r="J8" i="1" s="1"/>
  <c r="N120" i="1"/>
  <c r="G120" i="1"/>
  <c r="AC121" i="1" s="1"/>
  <c r="AC122" i="1" s="1"/>
  <c r="N137" i="1"/>
  <c r="N45" i="1"/>
  <c r="G164" i="1"/>
  <c r="AC165" i="1" s="1"/>
  <c r="AC166" i="1" s="1"/>
  <c r="N183" i="1"/>
  <c r="N55" i="1"/>
  <c r="G183" i="1"/>
  <c r="AC184" i="1" s="1"/>
  <c r="AC185" i="1" s="1"/>
  <c r="N153" i="1"/>
  <c r="N200" i="1"/>
  <c r="N241" i="1"/>
  <c r="G220" i="1"/>
  <c r="AC221" i="1" s="1"/>
  <c r="AC222" i="1" s="1"/>
  <c r="G225" i="1"/>
  <c r="AC226" i="1" s="1"/>
  <c r="AC227" i="1" s="1"/>
  <c r="G30" i="1"/>
  <c r="G105" i="1"/>
  <c r="AC106" i="1" s="1"/>
  <c r="AC107" i="1" s="1"/>
  <c r="G69" i="1"/>
  <c r="AC70" i="1" s="1"/>
  <c r="N69" i="1"/>
  <c r="N84" i="1"/>
  <c r="G200" i="1"/>
  <c r="AC201" i="1" s="1"/>
  <c r="AC202" i="1" s="1"/>
  <c r="N220" i="1"/>
  <c r="N257" i="1"/>
  <c r="N30" i="1"/>
  <c r="G84" i="1"/>
  <c r="AC85" i="1" s="1"/>
  <c r="AC86" i="1" s="1"/>
  <c r="N105" i="1"/>
  <c r="N164" i="1"/>
  <c r="N225" i="1"/>
  <c r="G45" i="1"/>
  <c r="AC46" i="1" s="1"/>
  <c r="AC47" i="1" s="1"/>
  <c r="G137" i="1"/>
  <c r="AC138" i="1" s="1"/>
  <c r="AC139" i="1" s="1"/>
  <c r="G241" i="1"/>
  <c r="AC242" i="1" s="1"/>
  <c r="AC243" i="1" s="1"/>
  <c r="G55" i="1"/>
  <c r="AC56" i="1" s="1"/>
  <c r="AC57" i="1" s="1"/>
  <c r="G153" i="1"/>
  <c r="AC154" i="1" s="1"/>
  <c r="AC155" i="1" s="1"/>
  <c r="AC71" i="1" l="1"/>
  <c r="AC72" i="1"/>
  <c r="AC31" i="1"/>
  <c r="AC32" i="1" s="1"/>
  <c r="K13" i="1"/>
  <c r="AC22" i="1"/>
  <c r="AC23" i="1" s="1"/>
  <c r="AC15" i="1"/>
  <c r="AC16" i="1" s="1"/>
  <c r="N13" i="1"/>
  <c r="N12" i="1" s="1"/>
  <c r="N8" i="1" s="1"/>
  <c r="G13" i="1"/>
  <c r="G12" i="1" s="1"/>
  <c r="G8" i="1" s="1"/>
  <c r="L197" i="16"/>
  <c r="L13" i="16" s="1"/>
  <c r="M209" i="16"/>
  <c r="K209" i="16" s="1"/>
  <c r="K197" i="16" s="1"/>
  <c r="K13" i="16" s="1"/>
  <c r="S197" i="16"/>
  <c r="S13" i="16" s="1"/>
  <c r="Q197" i="16"/>
  <c r="Q13" i="16" s="1"/>
  <c r="R197" i="16"/>
  <c r="R13" i="16" s="1"/>
  <c r="L209" i="16"/>
  <c r="M197" i="16" l="1"/>
  <c r="M13" i="16" s="1"/>
</calcChain>
</file>

<file path=xl/comments1.xml><?xml version="1.0" encoding="utf-8"?>
<comments xmlns="http://schemas.openxmlformats.org/spreadsheetml/2006/main">
  <authors>
    <author>Author</author>
  </authors>
  <commentList>
    <comment ref="Y16" authorId="0">
      <text>
        <r>
          <rPr>
            <b/>
            <sz val="9"/>
            <color indexed="81"/>
            <rFont val="Tahoma"/>
            <family val="2"/>
          </rPr>
          <t>Author:</t>
        </r>
        <r>
          <rPr>
            <sz val="9"/>
            <color indexed="81"/>
            <rFont val="Tahoma"/>
            <family val="2"/>
          </rPr>
          <t xml:space="preserve">
BỔ SUNG 0,01 ĐỂ LÀM TRÒN SỐ HUYỆN</t>
        </r>
      </text>
    </comment>
    <comment ref="Z16" authorId="0">
      <text>
        <r>
          <rPr>
            <b/>
            <sz val="9"/>
            <color indexed="81"/>
            <rFont val="Tahoma"/>
            <family val="2"/>
          </rPr>
          <t>Author:</t>
        </r>
        <r>
          <rPr>
            <sz val="9"/>
            <color indexed="81"/>
            <rFont val="Tahoma"/>
            <family val="2"/>
          </rPr>
          <t xml:space="preserve">
BỔ SUNG 0,01 ĐỂ LÀM TRÒN SỐ NĂM 2022</t>
        </r>
      </text>
    </comment>
    <comment ref="B24" authorId="0">
      <text>
        <r>
          <rPr>
            <b/>
            <sz val="9"/>
            <color indexed="81"/>
            <rFont val="Tahoma"/>
            <family val="2"/>
          </rPr>
          <t>Điều chỉnh DA: Hệ thống thủy lợi Khuổi Nằn 1</t>
        </r>
      </text>
    </comment>
    <comment ref="H35" authorId="0">
      <text>
        <r>
          <rPr>
            <b/>
            <sz val="9"/>
            <color indexed="81"/>
            <rFont val="Tahoma"/>
            <family val="2"/>
          </rPr>
          <t>Author:</t>
        </r>
        <r>
          <rPr>
            <sz val="9"/>
            <color indexed="81"/>
            <rFont val="Tahoma"/>
            <family val="2"/>
          </rPr>
          <t xml:space="preserve">
BỔ SUNG 0,01 LÀM TRÒN TỔNG HUYỆN</t>
        </r>
      </text>
    </comment>
    <comment ref="Y35" authorId="0">
      <text>
        <r>
          <rPr>
            <b/>
            <sz val="9"/>
            <color indexed="81"/>
            <rFont val="Tahoma"/>
            <family val="2"/>
          </rPr>
          <t>Author:</t>
        </r>
        <r>
          <rPr>
            <sz val="9"/>
            <color indexed="81"/>
            <rFont val="Tahoma"/>
            <family val="2"/>
          </rPr>
          <t xml:space="preserve">
BỔ SUNG 0,01 LÀM TRÒN TỔNG HUYỆN</t>
        </r>
      </text>
    </comment>
    <comment ref="B174" authorId="0">
      <text>
        <r>
          <rPr>
            <b/>
            <sz val="9"/>
            <color indexed="81"/>
            <rFont val="Tahoma"/>
            <family val="2"/>
          </rPr>
          <t>Điều chỉnh từ DA NVH PÒ Cạu</t>
        </r>
      </text>
    </comment>
    <comment ref="H178" authorId="0">
      <text>
        <r>
          <rPr>
            <sz val="9"/>
            <color indexed="81"/>
            <rFont val="Tahoma"/>
            <family val="2"/>
          </rPr>
          <t xml:space="preserve">ĐiỀU CHỈNH GiẢM 0,1
</t>
        </r>
      </text>
    </comment>
    <comment ref="B191" authorId="0">
      <text>
        <r>
          <rPr>
            <b/>
            <sz val="9"/>
            <color indexed="81"/>
            <rFont val="Tahoma"/>
            <family val="2"/>
          </rPr>
          <t>Author:</t>
        </r>
        <r>
          <rPr>
            <sz val="9"/>
            <color indexed="81"/>
            <rFont val="Tahoma"/>
            <family val="2"/>
          </rPr>
          <t xml:space="preserve">
THAY ĐỔI TỪ CỐC ĐÔNG SANG HÁT PÁI</t>
        </r>
      </text>
    </comment>
    <comment ref="H251" authorId="0">
      <text>
        <r>
          <rPr>
            <b/>
            <sz val="9"/>
            <color indexed="81"/>
            <rFont val="Tahoma"/>
            <family val="2"/>
          </rPr>
          <t>GiẢM 0,05</t>
        </r>
        <r>
          <rPr>
            <sz val="9"/>
            <color indexed="81"/>
            <rFont val="Tahoma"/>
            <family val="2"/>
          </rPr>
          <t xml:space="preserve">
</t>
        </r>
      </text>
    </comment>
    <comment ref="R251" authorId="0">
      <text>
        <r>
          <rPr>
            <b/>
            <sz val="9"/>
            <color indexed="81"/>
            <rFont val="Tahoma"/>
            <family val="2"/>
          </rPr>
          <t>GiẢM 0,05</t>
        </r>
        <r>
          <rPr>
            <sz val="9"/>
            <color indexed="81"/>
            <rFont val="Tahoma"/>
            <family val="2"/>
          </rPr>
          <t xml:space="preserve">
</t>
        </r>
      </text>
    </comment>
    <comment ref="AH251" authorId="0">
      <text>
        <r>
          <rPr>
            <b/>
            <sz val="9"/>
            <color indexed="81"/>
            <rFont val="Tahoma"/>
            <family val="2"/>
          </rPr>
          <t>GiẢM 0,05</t>
        </r>
        <r>
          <rPr>
            <sz val="9"/>
            <color indexed="81"/>
            <rFont val="Tahoma"/>
            <family val="2"/>
          </rPr>
          <t xml:space="preserve">
</t>
        </r>
      </text>
    </comment>
  </commentList>
</comments>
</file>

<file path=xl/comments2.xml><?xml version="1.0" encoding="utf-8"?>
<comments xmlns="http://schemas.openxmlformats.org/spreadsheetml/2006/main">
  <authors>
    <author>Author</author>
  </authors>
  <commentList>
    <comment ref="Y15" authorId="0">
      <text>
        <r>
          <rPr>
            <b/>
            <sz val="9"/>
            <color indexed="81"/>
            <rFont val="Tahoma"/>
            <family val="2"/>
          </rPr>
          <t>Author:</t>
        </r>
        <r>
          <rPr>
            <sz val="9"/>
            <color indexed="81"/>
            <rFont val="Tahoma"/>
            <family val="2"/>
          </rPr>
          <t xml:space="preserve">
BỔ SUNG 0,01 ĐỂ LÀM TRÒN SỐ HUYỆN</t>
        </r>
      </text>
    </comment>
    <comment ref="Z15" authorId="0">
      <text>
        <r>
          <rPr>
            <b/>
            <sz val="9"/>
            <color indexed="81"/>
            <rFont val="Tahoma"/>
            <family val="2"/>
          </rPr>
          <t>Author:</t>
        </r>
        <r>
          <rPr>
            <sz val="9"/>
            <color indexed="81"/>
            <rFont val="Tahoma"/>
            <family val="2"/>
          </rPr>
          <t xml:space="preserve">
BỔ SUNG 0,01 ĐỂ LÀM TRÒN SỐ NĂM 2022</t>
        </r>
      </text>
    </comment>
    <comment ref="B23" authorId="0">
      <text>
        <r>
          <rPr>
            <b/>
            <sz val="9"/>
            <color indexed="81"/>
            <rFont val="Tahoma"/>
            <family val="2"/>
          </rPr>
          <t>Điều chỉnh DA: Hệ thống thủy lợi Khuổi Nằn 1</t>
        </r>
      </text>
    </comment>
    <comment ref="H34" authorId="0">
      <text>
        <r>
          <rPr>
            <b/>
            <sz val="9"/>
            <color indexed="81"/>
            <rFont val="Tahoma"/>
            <family val="2"/>
          </rPr>
          <t>Author:</t>
        </r>
        <r>
          <rPr>
            <sz val="9"/>
            <color indexed="81"/>
            <rFont val="Tahoma"/>
            <family val="2"/>
          </rPr>
          <t xml:space="preserve">
BỔ SUNG 0,01 LÀM TRÒN TỔNG HUYỆN</t>
        </r>
      </text>
    </comment>
    <comment ref="Y34" authorId="0">
      <text>
        <r>
          <rPr>
            <b/>
            <sz val="9"/>
            <color indexed="81"/>
            <rFont val="Tahoma"/>
            <family val="2"/>
          </rPr>
          <t>Author:</t>
        </r>
        <r>
          <rPr>
            <sz val="9"/>
            <color indexed="81"/>
            <rFont val="Tahoma"/>
            <family val="2"/>
          </rPr>
          <t xml:space="preserve">
BỔ SUNG 0,01 LÀM TRÒN TỔNG HUYỆN</t>
        </r>
      </text>
    </comment>
    <comment ref="B173" authorId="0">
      <text>
        <r>
          <rPr>
            <b/>
            <sz val="9"/>
            <color indexed="81"/>
            <rFont val="Tahoma"/>
            <family val="2"/>
          </rPr>
          <t>Điều chỉnh từ DA NVH PÒ Cạu</t>
        </r>
      </text>
    </comment>
    <comment ref="H177" authorId="0">
      <text>
        <r>
          <rPr>
            <sz val="9"/>
            <color indexed="81"/>
            <rFont val="Tahoma"/>
            <family val="2"/>
          </rPr>
          <t xml:space="preserve">ĐiỀU CHỈNH GiẢM 0,1
</t>
        </r>
      </text>
    </comment>
    <comment ref="B190" authorId="0">
      <text>
        <r>
          <rPr>
            <b/>
            <sz val="9"/>
            <color indexed="81"/>
            <rFont val="Tahoma"/>
            <family val="2"/>
          </rPr>
          <t>Author:</t>
        </r>
        <r>
          <rPr>
            <sz val="9"/>
            <color indexed="81"/>
            <rFont val="Tahoma"/>
            <family val="2"/>
          </rPr>
          <t xml:space="preserve">
THAY ĐỔI TỪ CỐC ĐÔNG SANG HÁT PÁI</t>
        </r>
      </text>
    </comment>
    <comment ref="H250" authorId="0">
      <text>
        <r>
          <rPr>
            <b/>
            <sz val="9"/>
            <color indexed="81"/>
            <rFont val="Tahoma"/>
            <family val="2"/>
          </rPr>
          <t>GiẢM 0,05</t>
        </r>
        <r>
          <rPr>
            <sz val="9"/>
            <color indexed="81"/>
            <rFont val="Tahoma"/>
            <family val="2"/>
          </rPr>
          <t xml:space="preserve">
</t>
        </r>
      </text>
    </comment>
    <comment ref="R250" authorId="0">
      <text>
        <r>
          <rPr>
            <b/>
            <sz val="9"/>
            <color indexed="81"/>
            <rFont val="Tahoma"/>
            <family val="2"/>
          </rPr>
          <t>GiẢM 0,05</t>
        </r>
        <r>
          <rPr>
            <sz val="9"/>
            <color indexed="81"/>
            <rFont val="Tahoma"/>
            <family val="2"/>
          </rPr>
          <t xml:space="preserve">
</t>
        </r>
      </text>
    </comment>
    <comment ref="AH250" authorId="0">
      <text>
        <r>
          <rPr>
            <b/>
            <sz val="9"/>
            <color indexed="81"/>
            <rFont val="Tahoma"/>
            <family val="2"/>
          </rPr>
          <t>GiẢM 0,05</t>
        </r>
        <r>
          <rPr>
            <sz val="9"/>
            <color indexed="81"/>
            <rFont val="Tahoma"/>
            <family val="2"/>
          </rPr>
          <t xml:space="preserve">
</t>
        </r>
      </text>
    </comment>
  </commentList>
</comments>
</file>

<file path=xl/comments3.xml><?xml version="1.0" encoding="utf-8"?>
<comments xmlns="http://schemas.openxmlformats.org/spreadsheetml/2006/main">
  <authors>
    <author>Author</author>
  </authors>
  <commentList>
    <comment ref="Y15" authorId="0">
      <text>
        <r>
          <rPr>
            <b/>
            <sz val="9"/>
            <color indexed="81"/>
            <rFont val="Tahoma"/>
            <family val="2"/>
          </rPr>
          <t>Author:</t>
        </r>
        <r>
          <rPr>
            <sz val="9"/>
            <color indexed="81"/>
            <rFont val="Tahoma"/>
            <family val="2"/>
          </rPr>
          <t xml:space="preserve">
BỔ SUNG 0,01 ĐỂ LÀM TRÒN SỐ HUYỆN</t>
        </r>
      </text>
    </comment>
    <comment ref="Z15" authorId="0">
      <text>
        <r>
          <rPr>
            <b/>
            <sz val="9"/>
            <color indexed="81"/>
            <rFont val="Tahoma"/>
            <family val="2"/>
          </rPr>
          <t>Author:</t>
        </r>
        <r>
          <rPr>
            <sz val="9"/>
            <color indexed="81"/>
            <rFont val="Tahoma"/>
            <family val="2"/>
          </rPr>
          <t xml:space="preserve">
BỔ SUNG 0,01 ĐỂ LÀM TRÒN SỐ NĂM 2022</t>
        </r>
      </text>
    </comment>
    <comment ref="B23" authorId="0">
      <text>
        <r>
          <rPr>
            <b/>
            <sz val="9"/>
            <color indexed="81"/>
            <rFont val="Tahoma"/>
            <family val="2"/>
          </rPr>
          <t>Điều chỉnh DA: Hệ thống thủy lợi Khuổi Nằn 1</t>
        </r>
      </text>
    </comment>
    <comment ref="H34" authorId="0">
      <text>
        <r>
          <rPr>
            <b/>
            <sz val="9"/>
            <color indexed="81"/>
            <rFont val="Tahoma"/>
            <family val="2"/>
          </rPr>
          <t>Author:</t>
        </r>
        <r>
          <rPr>
            <sz val="9"/>
            <color indexed="81"/>
            <rFont val="Tahoma"/>
            <family val="2"/>
          </rPr>
          <t xml:space="preserve">
BỔ SUNG 0,01 LÀM TRÒN TỔNG HUYỆN</t>
        </r>
      </text>
    </comment>
    <comment ref="Y34" authorId="0">
      <text>
        <r>
          <rPr>
            <b/>
            <sz val="9"/>
            <color indexed="81"/>
            <rFont val="Tahoma"/>
            <family val="2"/>
          </rPr>
          <t>Author:</t>
        </r>
        <r>
          <rPr>
            <sz val="9"/>
            <color indexed="81"/>
            <rFont val="Tahoma"/>
            <family val="2"/>
          </rPr>
          <t xml:space="preserve">
BỔ SUNG 0,01 LÀM TRÒN TỔNG HUYỆN</t>
        </r>
      </text>
    </comment>
    <comment ref="B173" authorId="0">
      <text>
        <r>
          <rPr>
            <b/>
            <sz val="9"/>
            <color indexed="81"/>
            <rFont val="Tahoma"/>
            <family val="2"/>
          </rPr>
          <t>Điều chỉnh từ DA NVH PÒ Cạu</t>
        </r>
      </text>
    </comment>
    <comment ref="H177" authorId="0">
      <text>
        <r>
          <rPr>
            <sz val="9"/>
            <color indexed="81"/>
            <rFont val="Tahoma"/>
            <family val="2"/>
          </rPr>
          <t xml:space="preserve">ĐiỀU CHỈNH GiẢM 0,1
</t>
        </r>
      </text>
    </comment>
    <comment ref="B190" authorId="0">
      <text>
        <r>
          <rPr>
            <b/>
            <sz val="9"/>
            <color indexed="81"/>
            <rFont val="Tahoma"/>
            <family val="2"/>
          </rPr>
          <t>Author:</t>
        </r>
        <r>
          <rPr>
            <sz val="9"/>
            <color indexed="81"/>
            <rFont val="Tahoma"/>
            <family val="2"/>
          </rPr>
          <t xml:space="preserve">
THAY ĐỔI TỪ CỐC ĐÔNG SANG HÁT PÁI</t>
        </r>
      </text>
    </comment>
    <comment ref="H250" authorId="0">
      <text>
        <r>
          <rPr>
            <b/>
            <sz val="9"/>
            <color indexed="81"/>
            <rFont val="Tahoma"/>
            <family val="2"/>
          </rPr>
          <t>GiẢM 0,05</t>
        </r>
        <r>
          <rPr>
            <sz val="9"/>
            <color indexed="81"/>
            <rFont val="Tahoma"/>
            <family val="2"/>
          </rPr>
          <t xml:space="preserve">
</t>
        </r>
      </text>
    </comment>
    <comment ref="R250" authorId="0">
      <text>
        <r>
          <rPr>
            <b/>
            <sz val="9"/>
            <color indexed="81"/>
            <rFont val="Tahoma"/>
            <family val="2"/>
          </rPr>
          <t>GiẢM 0,05</t>
        </r>
        <r>
          <rPr>
            <sz val="9"/>
            <color indexed="81"/>
            <rFont val="Tahoma"/>
            <family val="2"/>
          </rPr>
          <t xml:space="preserve">
</t>
        </r>
      </text>
    </comment>
    <comment ref="AH250" authorId="0">
      <text>
        <r>
          <rPr>
            <b/>
            <sz val="9"/>
            <color indexed="81"/>
            <rFont val="Tahoma"/>
            <family val="2"/>
          </rPr>
          <t>GiẢM 0,05</t>
        </r>
        <r>
          <rPr>
            <sz val="9"/>
            <color indexed="81"/>
            <rFont val="Tahoma"/>
            <family val="2"/>
          </rPr>
          <t xml:space="preserve">
</t>
        </r>
      </text>
    </comment>
  </commentList>
</comments>
</file>

<file path=xl/comments4.xml><?xml version="1.0" encoding="utf-8"?>
<comments xmlns="http://schemas.openxmlformats.org/spreadsheetml/2006/main">
  <authors>
    <author>Author</author>
  </authors>
  <commentList>
    <comment ref="O15" authorId="0">
      <text>
        <r>
          <rPr>
            <b/>
            <sz val="9"/>
            <color indexed="81"/>
            <rFont val="Tahoma"/>
            <family val="2"/>
          </rPr>
          <t>Author:</t>
        </r>
        <r>
          <rPr>
            <sz val="9"/>
            <color indexed="81"/>
            <rFont val="Tahoma"/>
            <family val="2"/>
          </rPr>
          <t xml:space="preserve">
BỔ SUNG 0,01 ĐỂ LÀM TRÒN SỐ HUYỆN</t>
        </r>
      </text>
    </comment>
    <comment ref="P15" authorId="0">
      <text>
        <r>
          <rPr>
            <b/>
            <sz val="9"/>
            <color indexed="81"/>
            <rFont val="Tahoma"/>
            <family val="2"/>
          </rPr>
          <t>Author:</t>
        </r>
        <r>
          <rPr>
            <sz val="9"/>
            <color indexed="81"/>
            <rFont val="Tahoma"/>
            <family val="2"/>
          </rPr>
          <t xml:space="preserve">
BỔ SUNG 0,01 ĐỂ LÀM TRÒN SỐ NĂM 2022</t>
        </r>
      </text>
    </comment>
    <comment ref="B23" authorId="0">
      <text>
        <r>
          <rPr>
            <b/>
            <sz val="9"/>
            <color indexed="81"/>
            <rFont val="Tahoma"/>
            <family val="2"/>
          </rPr>
          <t>Điều chỉnh DA: Hệ thống thủy lợi Khuổi Nằn 1</t>
        </r>
      </text>
    </comment>
    <comment ref="H34" authorId="0">
      <text>
        <r>
          <rPr>
            <b/>
            <sz val="9"/>
            <color indexed="81"/>
            <rFont val="Tahoma"/>
            <family val="2"/>
          </rPr>
          <t>Author:</t>
        </r>
        <r>
          <rPr>
            <sz val="9"/>
            <color indexed="81"/>
            <rFont val="Tahoma"/>
            <family val="2"/>
          </rPr>
          <t xml:space="preserve">
BỔ SUNG 0,01 LÀM TRÒN TỔNG HUYỆN</t>
        </r>
      </text>
    </comment>
    <comment ref="O34" authorId="0">
      <text>
        <r>
          <rPr>
            <b/>
            <sz val="9"/>
            <color indexed="81"/>
            <rFont val="Tahoma"/>
            <family val="2"/>
          </rPr>
          <t>Author:</t>
        </r>
        <r>
          <rPr>
            <sz val="9"/>
            <color indexed="81"/>
            <rFont val="Tahoma"/>
            <family val="2"/>
          </rPr>
          <t xml:space="preserve">
BỔ SUNG 0,01 LÀM TRÒN TỔNG HUYỆN</t>
        </r>
      </text>
    </comment>
    <comment ref="H172" authorId="0">
      <text>
        <r>
          <rPr>
            <sz val="9"/>
            <color indexed="81"/>
            <rFont val="Tahoma"/>
            <family val="2"/>
          </rPr>
          <t xml:space="preserve">ĐiỀU CHỈNH GiẢM 0,1
</t>
        </r>
      </text>
    </comment>
    <comment ref="B175" authorId="0">
      <text>
        <r>
          <rPr>
            <b/>
            <sz val="9"/>
            <color indexed="81"/>
            <rFont val="Tahoma"/>
            <family val="2"/>
          </rPr>
          <t>Điều chỉnh từ DA NVH PÒ Cạu</t>
        </r>
      </text>
    </comment>
    <comment ref="B193" authorId="0">
      <text>
        <r>
          <rPr>
            <b/>
            <sz val="9"/>
            <color indexed="81"/>
            <rFont val="Tahoma"/>
            <family val="2"/>
          </rPr>
          <t>Author:</t>
        </r>
        <r>
          <rPr>
            <sz val="9"/>
            <color indexed="81"/>
            <rFont val="Tahoma"/>
            <family val="2"/>
          </rPr>
          <t xml:space="preserve">
THAY ĐỔI TỪ CỐC ĐÔNG SANG HÁT PÁI</t>
        </r>
      </text>
    </comment>
    <comment ref="H254" authorId="0">
      <text>
        <r>
          <rPr>
            <b/>
            <sz val="9"/>
            <color indexed="81"/>
            <rFont val="Tahoma"/>
            <family val="2"/>
          </rPr>
          <t>GiẢM 0,05</t>
        </r>
        <r>
          <rPr>
            <sz val="9"/>
            <color indexed="81"/>
            <rFont val="Tahoma"/>
            <family val="2"/>
          </rPr>
          <t xml:space="preserve">
</t>
        </r>
      </text>
    </comment>
    <comment ref="X254" authorId="0">
      <text>
        <r>
          <rPr>
            <b/>
            <sz val="9"/>
            <color indexed="81"/>
            <rFont val="Tahoma"/>
            <family val="2"/>
          </rPr>
          <t>GiẢM 0,05</t>
        </r>
        <r>
          <rPr>
            <sz val="9"/>
            <color indexed="81"/>
            <rFont val="Tahoma"/>
            <family val="2"/>
          </rPr>
          <t xml:space="preserve">
</t>
        </r>
      </text>
    </comment>
  </commentList>
</comments>
</file>

<file path=xl/comments5.xml><?xml version="1.0" encoding="utf-8"?>
<comments xmlns="http://schemas.openxmlformats.org/spreadsheetml/2006/main">
  <authors>
    <author>Author</author>
  </authors>
  <commentList>
    <comment ref="P16" authorId="0">
      <text>
        <r>
          <rPr>
            <b/>
            <sz val="9"/>
            <color indexed="81"/>
            <rFont val="Tahoma"/>
            <family val="2"/>
          </rPr>
          <t>Author:</t>
        </r>
        <r>
          <rPr>
            <sz val="9"/>
            <color indexed="81"/>
            <rFont val="Tahoma"/>
            <family val="2"/>
          </rPr>
          <t xml:space="preserve">
BỔ SUNG 0,01 ĐỂ LÀM TRÒN SỐ HUYỆN</t>
        </r>
      </text>
    </comment>
    <comment ref="Q16" authorId="0">
      <text>
        <r>
          <rPr>
            <b/>
            <sz val="9"/>
            <color indexed="81"/>
            <rFont val="Tahoma"/>
            <family val="2"/>
          </rPr>
          <t>Author:</t>
        </r>
        <r>
          <rPr>
            <sz val="9"/>
            <color indexed="81"/>
            <rFont val="Tahoma"/>
            <family val="2"/>
          </rPr>
          <t xml:space="preserve">
BỔ SUNG 0,01 ĐỂ LÀM TRÒN SỐ NĂM 2022</t>
        </r>
      </text>
    </comment>
    <comment ref="Q18" authorId="0">
      <text>
        <r>
          <rPr>
            <b/>
            <sz val="9"/>
            <color indexed="81"/>
            <rFont val="Tahoma"/>
            <family val="2"/>
          </rPr>
          <t>bổ sung 0,01</t>
        </r>
      </text>
    </comment>
    <comment ref="B28" authorId="0">
      <text>
        <r>
          <rPr>
            <b/>
            <sz val="9"/>
            <color indexed="81"/>
            <rFont val="Tahoma"/>
            <family val="2"/>
          </rPr>
          <t>Đổi danh mục Hệ thống thủy lợi Khuổi Nằn 1</t>
        </r>
      </text>
    </comment>
    <comment ref="F33" authorId="0">
      <text>
        <r>
          <rPr>
            <b/>
            <sz val="9"/>
            <color indexed="81"/>
            <rFont val="Tahoma"/>
            <family val="2"/>
          </rPr>
          <t>Author:</t>
        </r>
        <r>
          <rPr>
            <sz val="9"/>
            <color indexed="81"/>
            <rFont val="Tahoma"/>
            <family val="2"/>
          </rPr>
          <t xml:space="preserve">
BỔ SUNG 0,01 LÀM TRÒN TỔNG HUYỆN</t>
        </r>
      </text>
    </comment>
    <comment ref="P33" authorId="0">
      <text>
        <r>
          <rPr>
            <b/>
            <sz val="9"/>
            <color indexed="81"/>
            <rFont val="Tahoma"/>
            <family val="2"/>
          </rPr>
          <t>Author:</t>
        </r>
        <r>
          <rPr>
            <sz val="9"/>
            <color indexed="81"/>
            <rFont val="Tahoma"/>
            <family val="2"/>
          </rPr>
          <t xml:space="preserve">
BỔ SUNG 0,01 LÀM TRÒN TỔNG HUYỆN</t>
        </r>
      </text>
    </comment>
    <comment ref="P55" authorId="0">
      <text>
        <r>
          <rPr>
            <b/>
            <sz val="9"/>
            <color indexed="81"/>
            <rFont val="Tahoma"/>
            <family val="2"/>
          </rPr>
          <t xml:space="preserve">giảm 0,01
</t>
        </r>
      </text>
    </comment>
    <comment ref="F153" authorId="0">
      <text>
        <r>
          <rPr>
            <sz val="9"/>
            <color indexed="81"/>
            <rFont val="Tahoma"/>
            <family val="2"/>
          </rPr>
          <t xml:space="preserve">ĐiỀU CHỈNH GiẢM 0,1
</t>
        </r>
      </text>
    </comment>
    <comment ref="B171" authorId="0">
      <text>
        <r>
          <rPr>
            <b/>
            <sz val="9"/>
            <color indexed="81"/>
            <rFont val="Tahoma"/>
            <family val="2"/>
          </rPr>
          <t>Author:</t>
        </r>
        <r>
          <rPr>
            <sz val="9"/>
            <color indexed="81"/>
            <rFont val="Tahoma"/>
            <family val="2"/>
          </rPr>
          <t xml:space="preserve">
THAY ĐỔI TỪ CỐC ĐÔNG SANG HÁT PÁI</t>
        </r>
      </text>
    </comment>
    <comment ref="F228" authorId="0">
      <text>
        <r>
          <rPr>
            <b/>
            <sz val="9"/>
            <color indexed="81"/>
            <rFont val="Tahoma"/>
            <family val="2"/>
          </rPr>
          <t>GiẢM 0,05</t>
        </r>
        <r>
          <rPr>
            <sz val="9"/>
            <color indexed="81"/>
            <rFont val="Tahoma"/>
            <family val="2"/>
          </rPr>
          <t xml:space="preserve">
</t>
        </r>
      </text>
    </comment>
  </commentList>
</comments>
</file>

<file path=xl/comments6.xml><?xml version="1.0" encoding="utf-8"?>
<comments xmlns="http://schemas.openxmlformats.org/spreadsheetml/2006/main">
  <authors>
    <author>Author</author>
  </authors>
  <commentList>
    <comment ref="L22" authorId="0">
      <text>
        <r>
          <rPr>
            <b/>
            <sz val="9"/>
            <color indexed="81"/>
            <rFont val="Tahoma"/>
            <family val="2"/>
          </rPr>
          <t>Author:</t>
        </r>
        <r>
          <rPr>
            <sz val="9"/>
            <color indexed="81"/>
            <rFont val="Tahoma"/>
            <family val="2"/>
          </rPr>
          <t xml:space="preserve">
BỔ SUNG 0,01 LÀM RÒN SỐ TỔNG HUYỆN</t>
        </r>
      </text>
    </comment>
    <comment ref="M22" authorId="0">
      <text>
        <r>
          <rPr>
            <b/>
            <sz val="9"/>
            <color indexed="81"/>
            <rFont val="Tahoma"/>
            <family val="2"/>
          </rPr>
          <t>Author:</t>
        </r>
        <r>
          <rPr>
            <sz val="9"/>
            <color indexed="81"/>
            <rFont val="Tahoma"/>
            <family val="2"/>
          </rPr>
          <t xml:space="preserve">
BỔ SUNG 0,01 LÀM TRÒN SỐ TỔNG HUYỆN</t>
        </r>
      </text>
    </comment>
    <comment ref="H29" authorId="0">
      <text>
        <r>
          <rPr>
            <b/>
            <sz val="9"/>
            <color indexed="81"/>
            <rFont val="Tahoma"/>
            <family val="2"/>
          </rPr>
          <t>Author:</t>
        </r>
        <r>
          <rPr>
            <sz val="9"/>
            <color indexed="81"/>
            <rFont val="Tahoma"/>
            <family val="2"/>
          </rPr>
          <t xml:space="preserve">
BỔ SUNG LÀM TRÒN 0,01 TỔNG HUYỆN</t>
        </r>
      </text>
    </comment>
    <comment ref="L29" authorId="0">
      <text>
        <r>
          <rPr>
            <b/>
            <sz val="9"/>
            <color indexed="81"/>
            <rFont val="Tahoma"/>
            <family val="2"/>
          </rPr>
          <t>Author:</t>
        </r>
        <r>
          <rPr>
            <sz val="9"/>
            <color indexed="81"/>
            <rFont val="Tahoma"/>
            <family val="2"/>
          </rPr>
          <t xml:space="preserve">
BỔ SUNG 0,01 ĐỂ LÀM TRÒN TỔNG HUYỆN</t>
        </r>
      </text>
    </comment>
  </commentList>
</comments>
</file>

<file path=xl/comments7.xml><?xml version="1.0" encoding="utf-8"?>
<comments xmlns="http://schemas.openxmlformats.org/spreadsheetml/2006/main">
  <authors>
    <author>Author</author>
  </authors>
  <commentList>
    <comment ref="G66" authorId="0">
      <text>
        <r>
          <rPr>
            <b/>
            <sz val="9"/>
            <color indexed="81"/>
            <rFont val="Tahoma"/>
            <family val="2"/>
          </rPr>
          <t>GiẢM 0,1</t>
        </r>
        <r>
          <rPr>
            <sz val="9"/>
            <color indexed="81"/>
            <rFont val="Tahoma"/>
            <family val="2"/>
          </rPr>
          <t xml:space="preserve">
</t>
        </r>
      </text>
    </comment>
  </commentList>
</comments>
</file>

<file path=xl/sharedStrings.xml><?xml version="1.0" encoding="utf-8"?>
<sst xmlns="http://schemas.openxmlformats.org/spreadsheetml/2006/main" count="7286" uniqueCount="1254">
  <si>
    <t>ĐVT: Triệu đồng</t>
  </si>
  <si>
    <t>TT</t>
  </si>
  <si>
    <t>Tên dự án, công trình</t>
  </si>
  <si>
    <t>Địa điểm xây dựng</t>
  </si>
  <si>
    <t>Quy mô công trình dự kiến</t>
  </si>
  <si>
    <t>Năm KC-HT</t>
  </si>
  <si>
    <t>Kế hoạch vốn giai đoạn 2021-2025</t>
  </si>
  <si>
    <t>Kế hoạch vốn năm 2022</t>
  </si>
  <si>
    <t>Ghi chú</t>
  </si>
  <si>
    <t>Tổng số</t>
  </si>
  <si>
    <t>Ngân sách TW</t>
  </si>
  <si>
    <t>Nguồn vốn tỉnh đối ứng</t>
  </si>
  <si>
    <t xml:space="preserve">Nguồn vốn khác </t>
  </si>
  <si>
    <t>TỔNG</t>
  </si>
  <si>
    <t>I</t>
  </si>
  <si>
    <t>DỰ ÁN 1 - GIẢI QUYẾT TÌNH TRẠNG THIẾU ĐẤT Ở, NHÀ Ở, ĐẤT SẢN XUẤT, NƯỚC SINH HOẠT</t>
  </si>
  <si>
    <t>I.1</t>
  </si>
  <si>
    <t>Nội dung 1, 2, 3: Hỗ trợ đất ở, nhà ở, đất sản xuất</t>
  </si>
  <si>
    <t>Huyện Chợ Mới</t>
  </si>
  <si>
    <t>2022-2025</t>
  </si>
  <si>
    <t>Huyện Chợ Đồn</t>
  </si>
  <si>
    <t>Huyện Ngân Sơn</t>
  </si>
  <si>
    <t>Huyện Bạch Thông</t>
  </si>
  <si>
    <t>Huyện Na Rì</t>
  </si>
  <si>
    <t>Huyện Pác Nặm</t>
  </si>
  <si>
    <t>Huyện Ba Bể</t>
  </si>
  <si>
    <t>I.2</t>
  </si>
  <si>
    <t>Nội dung 4: Hỗ trợ nước sinh hoạt</t>
  </si>
  <si>
    <t>Dự án Cấp nước sinh 
hoạt tập trung vùng đồng bào dân tộc thiểu số và miền núi tỉnh Bắc Kạn năm 2022</t>
  </si>
  <si>
    <t>Tại các xã trên địa bàn tỉnh</t>
  </si>
  <si>
    <t xml:space="preserve">Bao gồm các công trình cấp nước sinh hoạt cho các thôn thuộc các xã trên địa bàn tỉnh </t>
  </si>
  <si>
    <t>2022-2023</t>
  </si>
  <si>
    <t>Dự án Cấp nước sinh 
hoạt tập trung vùng đồng bào dân tộc thiểu số và miền núi tỉnh Bắc Kạn năm 2023 - 2025</t>
  </si>
  <si>
    <t>2023-2025</t>
  </si>
  <si>
    <t>II</t>
  </si>
  <si>
    <t>DỰ ÁN 2 - QUY HOẠCH, SẮP XẾP, BỐ TRÍ, ỔN ĐỊNH DÂN CƯ Ở NHỮNG NƠI CẦN THIẾT</t>
  </si>
  <si>
    <t>Bao gồm các công trình hạ tầng như: san nền, cấp nước, cấp điện, đường giao thông và các công trình phụ trợ khác...</t>
  </si>
  <si>
    <t xml:space="preserve">Bố trí ổn định dân cư tập trung dân cư vùng thiên tai thôn Khuổi nộc, xã Lương Thượng, huyện Na Rì </t>
  </si>
  <si>
    <t xml:space="preserve"> xã Lương Thượng, huyện Na Rì </t>
  </si>
  <si>
    <t>III</t>
  </si>
  <si>
    <t>DỰ ÁN 3 - PHÁT TRIỂN SẢN XUẤT NÔNG, LÂM NGHIỆP BỀN VỮNG, PHÁT HUY TIỀM NĂNG THẾ MẠNH CÁC VÙNG MIỀN ĐỂ SẢN XUẤT HÀNG HÓA THEO CHUỖI GIÁ TRỊ</t>
  </si>
  <si>
    <t>Dự án phát triển dược liệu trên địa bàn tỉnh Bắc Kạn</t>
  </si>
  <si>
    <t>Tỉnh Bắc Kạn</t>
  </si>
  <si>
    <t xml:space="preserve">Dự kiến </t>
  </si>
  <si>
    <t>IV</t>
  </si>
  <si>
    <t xml:space="preserve"> DỰ ÁN 4 - ĐẦU TƯ CƠ SỞ HẠ TẦNG THIẾT YẾU, PHỤC VỤ SẢN XUẤT, ĐỜI SỐNG VÙNG ĐỒNG BÀO DTTS&amp;MN </t>
  </si>
  <si>
    <t>IV.1</t>
  </si>
  <si>
    <t>Nội dung số 01: Đầu tư cơ sở hạ tầng thiết yếu cùng đồng bào dân tộc thiểu số và miền núi; ưu tiên đối với các xã ĐBKK, thôn ĐBKK</t>
  </si>
  <si>
    <t>A</t>
  </si>
  <si>
    <t>B</t>
  </si>
  <si>
    <t>2023-2024</t>
  </si>
  <si>
    <t>2024-2025</t>
  </si>
  <si>
    <t>Năm 2022</t>
  </si>
  <si>
    <t>Năm 2023</t>
  </si>
  <si>
    <t>Năm 2024</t>
  </si>
  <si>
    <t>Năm 2025</t>
  </si>
  <si>
    <t>Cấp huyện</t>
  </si>
  <si>
    <t>Thôn Cốc Phia</t>
  </si>
  <si>
    <t>Thôn Nà Cà</t>
  </si>
  <si>
    <t>Thị trấn Nà Phặc</t>
  </si>
  <si>
    <t>E.1</t>
  </si>
  <si>
    <t>Thị trấn Yến Lạc</t>
  </si>
  <si>
    <t>Nâng cấp hệ thống mương thủy lợi Nà Ngà, Bản Pò, thị trấn Yến Lạc</t>
  </si>
  <si>
    <t>Tổ nhân dân Bản Pò, thị trấn Yến Lạc</t>
  </si>
  <si>
    <t xml:space="preserve">Kênh bê tông mác 150, mặt cắt kênh 60x60, chiều dài khoảng 600m; xây đập giữ nước chiều dài 3,0m; diện tích tưới tiêu 4,6ha, 38 hộ hưởng lợi. </t>
  </si>
  <si>
    <t>Cải tạo, nâng cấp Nhà Văn hóa tổ nhân dân Phố B, thị trấn Yến Lạc</t>
  </si>
  <si>
    <t>Tổ nhân dân Phố B, thị trấn Yến Lạc</t>
  </si>
  <si>
    <t xml:space="preserve">Xây tường bằng gạch chỉ không nung VXM M75#, chiều dài khoảng 100 m; các thiết bị </t>
  </si>
  <si>
    <t>Đường bê tông Cạm Bác-Hang Tiên</t>
  </si>
  <si>
    <t>Thôn Khuổi Nằn 1, thị trấn Yến Lạc</t>
  </si>
  <si>
    <t>Đường GTNT cấp B theo thiết kế mẫu tại Quyết định số 1355/QĐ-UBND ngày 08/8/2018 của UBND tỉnh, Quyết định 991/QĐ-UBND ngày 03/6/2020; rộng 2 m dày 14 cm,chiều dài khoảng 250 m</t>
  </si>
  <si>
    <t>Cải tạo hệ thống mương thủy lợi Nà Ngà, Bản Pò, thị trấn Yến Lạc</t>
  </si>
  <si>
    <t xml:space="preserve">Kênh bê tông mác 150, mặt cắt kênh 60x104, chiều dài khoảng 450m; xây đập giữ nước chiều dài 3,0m; diện tích tưới tiêu 1,6ha, 10 hộ hưởng lợi. </t>
  </si>
  <si>
    <t>Mở rộng diện tích nhà Văn hóa 25 m2; các công trình phụ trợ</t>
  </si>
  <si>
    <t>Đường bê tông Cạm Bác-Hang Tiên (Đoạn 2)</t>
  </si>
  <si>
    <t>Đường GTNT cấp B theo thiết kế mẫu tại Quyết định số 1355/QĐ-UBND ngày 08/8/2018 của UBND tỉnh, Quyết định 991/QĐ-UBND ngày 03/6/2020; rộng 2 m dày 14 cm,chiều dài khoảng 500 m</t>
  </si>
  <si>
    <t>Hệ thống thoát nước thải tổ nhân dân Bản Pò</t>
  </si>
  <si>
    <t>Mương thoát nước thải chiều dài khoảng 400 m bằng gạch chỉ 40 x70, có tấm nắp bằng bê tông cốt thép</t>
  </si>
  <si>
    <t>Năm  2024</t>
  </si>
  <si>
    <t>Đường bê tông đoạn Ngầm Tà Pìn</t>
  </si>
  <si>
    <t>Đường GTNT cấp B theo thiết kế mẫu tại Quyết định số 1355/QĐ-UBND ngày 08/8/2018 của UBND tỉnh, Quyết định 991/QĐ-UBND ngày 03/6/2020; rộng 3 m dày 16 cm,chiều dài khoảng 200 m</t>
  </si>
  <si>
    <t>Đường bê tông Slọ Mèo</t>
  </si>
  <si>
    <t>Hoàn thiện các hạng mục nhà văn hóa tổ nhân dân Bản Pò, thị trấn Yến Lạc</t>
  </si>
  <si>
    <t>Xây dựng tường bằng gạch chỉ không nungVXM M75#, chiều dài khoảng 20 m; mua sắm trang thiết bị, bàn ghế</t>
  </si>
  <si>
    <t>Cải tạo, nâng cấp đường bê tông liên thôn Bản Pò</t>
  </si>
  <si>
    <t>Mặt đường đổ bê tông mác 200 đá 1x2, chiều dài tuyến đường khoảng 130m, dày 10 cm, rộng 2,0 m; kè chống sạt lở đường xây bằng gạch chỉ không nung VXM M75#</t>
  </si>
  <si>
    <t>Hệ thống thoát nước thải tổ ND Phố B</t>
  </si>
  <si>
    <t>Chiều dài khoảng 200 m, rãnh thoát nước gạch chỉ 30 x 40; có tấm nắp bằng bê tông cốt thép 42 hộ hưởng lợi</t>
  </si>
  <si>
    <t>Hệ thống thủy lợi Khuổi Nằn 1</t>
  </si>
  <si>
    <t>Hệ thống ống nhựa HDPE D110 mm - D 160mm, chiều dài khoảng 400m, phục vụ tưới tiêu cho khoảng 2,6 ha cho cây trồng phát triển sản xuất; 12 hộ hưởng lợi</t>
  </si>
  <si>
    <t>E.2</t>
  </si>
  <si>
    <t>Xã Quang Phong</t>
  </si>
  <si>
    <t>Nhà Văn hóa thôn Quan Làng</t>
  </si>
  <si>
    <t>Thôn Quan Làng</t>
  </si>
  <si>
    <t>Xây dựng Nhà văn hóa thôn 80 chỗ ngồi theo thiết kế mẫu tại Quyết định số 1355/QĐ-UBND ngày 08/8/2018 của UBND tỉnh (Ký hiệu VHT-80); Quyết định 991/QĐ-UBND ngày 03/6/2020</t>
  </si>
  <si>
    <t>Nhà Văn hóa thôn Nà Vả, xã Quang Phong</t>
  </si>
  <si>
    <t>Thôn Nà Vả</t>
  </si>
  <si>
    <t>Nhà Văn hóa thôn Nà Buốc, xã Quang Phong</t>
  </si>
  <si>
    <t>Thôn Nà Buốc</t>
  </si>
  <si>
    <t>Xây dựng Nhà văn hóa thôn 100 chỗ ngồi theo thiết kế mẫu tại Quyết định số 1355/QĐ-UBND ngày 08/8/2018 của UBND tỉnh (Ký hiệu VHT-80); Quyết định 991/QĐ-UBND ngày 03/6/2021</t>
  </si>
  <si>
    <t>Rãnh thoát nước đường trục thôn Nà Vả đoạn Cổng Chào - Lò đốt rác</t>
  </si>
  <si>
    <t>Rãnh thoát nước 40x40 cm, tấm đan</t>
  </si>
  <si>
    <t>Nhà Văn hóa thôn Nà Rầy, xã Quang Phong</t>
  </si>
  <si>
    <t>Đường bê tông trục thôn Nà Vả đoạn Phai Thiếc - Thôm Luồm</t>
  </si>
  <si>
    <t>Đường GTNT cấp B theo thiết kế mẫu tại Quyết định số 1355/QĐ-UBND ngày 08/8/2018 của UBND tỉnh, Quyết định 991/QĐ-UBND ngày 03/6/2020; chiều dài khoảng 700 m</t>
  </si>
  <si>
    <t>Đường bê tông liên thôn Nà Rầy - Nà Tha, xã Quang Phong</t>
  </si>
  <si>
    <t>Thôn Nà Tha</t>
  </si>
  <si>
    <t>Đường GTNT cấp B theo thiết kế mẫu tại Quyết định số 1355/QĐ-UBND ngày 08/8/2018 của UBND tỉnh, Quyết định 991/QĐ-UBND ngày 03/6/2020; chiều dài khoảng 1300 m</t>
  </si>
  <si>
    <t xml:space="preserve">Đường bê tông trục thôn Khuổi Căng </t>
  </si>
  <si>
    <t>Thôn Khuổi Căng</t>
  </si>
  <si>
    <t>Đường GTNT cấp B theo thiết kế mẫu tại Quyết định số 1355/QĐ-UBND ngày 08/8/2018 của UBND tỉnh, Quyết định 991/QĐ-UBND ngày 03/6/2020; chiều dài khoảng 800 m</t>
  </si>
  <si>
    <t>Cải tạo nâng cấp đường vào khu sản xuất từ Trạm biến áp Quang Phong 2 đến Thôm Choong</t>
  </si>
  <si>
    <t>Hệ thống thủy lợi Khuổi Bao, thôn Nà Tha</t>
  </si>
  <si>
    <t>Đập dâng, ống dẫn nước HDPE, kênh bê tông mác 150, mặt cắt kênh 30x40; chiều dài khoảng 2500m; diện tích tưới khoảng 7 ha</t>
  </si>
  <si>
    <t>Hệ thống thủy lợi Khuổi Rầy</t>
  </si>
  <si>
    <t>Thôn Nà Rầy</t>
  </si>
  <si>
    <t>Đập dâng, ống dẫn nước HDPE, kênh bê tông mác 150, mặt cắt kênh 30x40; chiều dài khoảng 1000m; diện tích tưới khoảng 5 ha</t>
  </si>
  <si>
    <t>E.3</t>
  </si>
  <si>
    <t>Xã Côn Minh</t>
  </si>
  <si>
    <t>Nhà văn hóa thôn Lùng Vai</t>
  </si>
  <si>
    <t>Thôn Lùng Vai</t>
  </si>
  <si>
    <t>Nhà văn hóa thôn Nà Ngoàn</t>
  </si>
  <si>
    <t>Thôn nà Ngoàn</t>
  </si>
  <si>
    <t>Nhà văn hóa thôn Lùng Vạng</t>
  </si>
  <si>
    <t>Thôn Lùng Vạng</t>
  </si>
  <si>
    <t>Xây dựng Nhà văn hóa thôn 100 chỗ ngồi theo thiết kế mẫu tại Quyết định số 1355/QĐ-UBND ngày 08/8/2018 của UBND tỉnh (Ký hiệu VHT-100); Quyết định 991/QĐ-UBND ngày 03/6/2020</t>
  </si>
  <si>
    <t>Nâng cấp Đường Lùng Pảng Cốc Keng</t>
  </si>
  <si>
    <t>Thôn Lùng Pảng</t>
  </si>
  <si>
    <t>Đường GTNT cấp B theo thiết kế mẫu tại Quyết định số 1355/QĐ-UBND ngày 08/8/2018 của UBND tỉnh, Quyết định 991/QĐ-UBND ngày 03/6/2020; chiều dài khoảng 1000 m</t>
  </si>
  <si>
    <t>Nâng cấp Đường Cốc Keng - Cốc Xa</t>
  </si>
  <si>
    <t>Đường GTNT cấp B theo thiết kế mẫu tại Quyết định số 1355/QĐ-UBND ngày 08/8/2018 của UBND tỉnh, Quyết định 991/QĐ-UBND ngày 03/6/2020; chiều dài khoảng 2000 m</t>
  </si>
  <si>
    <t>Nâng cấp đường Áng Hin, Bản Cuôn</t>
  </si>
  <si>
    <t>Thôn Áng Hin</t>
  </si>
  <si>
    <t>Nâng cấp đường Vằng Cống thôn Nà Ngoàn</t>
  </si>
  <si>
    <t>Thôn Nà Ngoàn</t>
  </si>
  <si>
    <t>Nâng cấp mương thủy lợi Pác Bó</t>
  </si>
  <si>
    <t xml:space="preserve">Kênh bê tông mác 150, mặt cắt kênh 30x40; chiều dài khoảng 1000 m; </t>
  </si>
  <si>
    <t>E.4</t>
  </si>
  <si>
    <t>Xã Lương Thượng</t>
  </si>
  <si>
    <t xml:space="preserve">Nâng cấp hệ thống thủy lợi QL 279 - Hang Tồng </t>
  </si>
  <si>
    <t>Thôn Bản Giang</t>
  </si>
  <si>
    <t xml:space="preserve">Kênh bê tông mác 150, mặt cắt kênh 30x30; chiều dài khoảng 600m
</t>
  </si>
  <si>
    <t xml:space="preserve">Kênh bê tông mác 150, mặt cắt kênh 30x30; chiều dài khoảng 300m
</t>
  </si>
  <si>
    <t>Cải tạo nâng cấp hệ thống hồ đập Bản Giang</t>
  </si>
  <si>
    <t>Thôn Nà Làng</t>
  </si>
  <si>
    <t>Thôn Vằng Khít</t>
  </si>
  <si>
    <t>Cải tạo hệ thống thủy lợi Pác Lùng Cà - Nà Lọ</t>
  </si>
  <si>
    <t>E.5</t>
  </si>
  <si>
    <t>Xã Dương Sơn</t>
  </si>
  <si>
    <t xml:space="preserve">Đường bê tông trục thôn Nà Giàng </t>
  </si>
  <si>
    <t>Thôn Nà Giàng</t>
  </si>
  <si>
    <t>Đường GTNT cấp B theo thiết kế mẫu tại Quyết định số 1355/QĐ-UBND ngày 08/8/2018, Quyết định 991/QĐ-UBND ngày 03/6/2020 của tỉnh Bắc Kạn; chiều dài khoảng 1000m</t>
  </si>
  <si>
    <t>Đường bê tông trục thôn Nà Nen</t>
  </si>
  <si>
    <t>Thôn Nà Nen</t>
  </si>
  <si>
    <t>Mặt đường BTXM mác 200#, dày 14 cm, chiều rộng mặt đường B mặt = 3m; chiều dài khoảng 750m</t>
  </si>
  <si>
    <t>Đường bê tông trục thôn Khuổi Chang (Đoạn nối tiếp)</t>
  </si>
  <si>
    <t>Thôn Khuổi Chang</t>
  </si>
  <si>
    <t>Nâng cấp đường sản xuất Nả Háng - Rầy Ỏi</t>
  </si>
  <si>
    <t>Thôn Rầy Ỏi</t>
  </si>
  <si>
    <t>Đường GTNT cấp B theo thiết kế mẫu tại Quyết định số 1355/QĐ-UBND ngày 08/8/2018 của UBND tỉnh, Quyết định 991/QĐ-UBND ngày 03/6/2020; chiều dài khoảng 500 m</t>
  </si>
  <si>
    <t>Hệ thống thủy lợi Khung Xa</t>
  </si>
  <si>
    <t>Thôn Khung Xa</t>
  </si>
  <si>
    <t xml:space="preserve">Trạm bơm, bể chứa, kênh mương </t>
  </si>
  <si>
    <t>Nâng cấp kênh mương Khuổi Chạt - Nà Ngăm</t>
  </si>
  <si>
    <t>Thôn Nà Ngăm</t>
  </si>
  <si>
    <t>Kênh bê tông mác 150, mặt cắt kênh 30x30; chiều dài khoảng 500m</t>
  </si>
  <si>
    <t>Cầu Cốc Hắt - Nà Mình</t>
  </si>
  <si>
    <t>Thôn Nà Mình</t>
  </si>
  <si>
    <t xml:space="preserve">Dự kiến chiều dài cầu khoảng 12m. Chiều rộng mặt cầu: Bmặt = 3,0 m. Chiều rộng lan can cầu: Blc = 0,25 m x 2. Mố, trụ xây đá hộc M75, mặt cầu bằng BTCT
</t>
  </si>
  <si>
    <t>Nâng cấp hệ thống thủy lợi Vằng Xoong - Khuổi Kheo</t>
  </si>
  <si>
    <t>Thôn Khuổi Kheo</t>
  </si>
  <si>
    <t xml:space="preserve">Đập, kênh bê tông mác 150, mặt cắt kênh 30x30; chiều dài khoảng 700m; </t>
  </si>
  <si>
    <t>Nâng cấp kênh mương Nà Mới + Cốc Nhừ - Thôn Nà Phai</t>
  </si>
  <si>
    <t>Thôn Nà Phai</t>
  </si>
  <si>
    <t>Kênh bê tông mác 150, mặt cắt kênh 30x30; chiều dài khoảng 300m</t>
  </si>
  <si>
    <t xml:space="preserve">Nâng cấp kênh mương Nà Luông - Vằng Kheo </t>
  </si>
  <si>
    <t>Kênh bê tông mác 150, mặt cắt kênh 30x30; chiều dài khoảng 250m</t>
  </si>
  <si>
    <t>Nâng cấp đường nội đồng Cốc Pái -  Nà Ngăm</t>
  </si>
  <si>
    <t>Đường GTNT cấp B theo thiết kế mẫu tại Quyết định số 1355/QĐ-UBND ngày 08/8/2018 của UBND tỉnh, Quyết định 991/QĐ-UBND ngày 03/6/2020; chiều dài khoảng 250 m</t>
  </si>
  <si>
    <t>Nâng cấp kênh mương Lũng Bon - Nà Cà</t>
  </si>
  <si>
    <t>Kênh bê tông mác 150, mặt cắt kênh 30x30; chiều dài khoảng 800m</t>
  </si>
  <si>
    <t xml:space="preserve">Nâng cấp đường trục thôn Nà Khoa - Nà Thang </t>
  </si>
  <si>
    <t>Thôn Nà Khoa</t>
  </si>
  <si>
    <t>Nâng cấp đường trục thôn Khuổi Sluôn</t>
  </si>
  <si>
    <t>Thôn Khuổi Sluôn</t>
  </si>
  <si>
    <t>E.6</t>
  </si>
  <si>
    <t>Xã Trần Phú</t>
  </si>
  <si>
    <t>Nhà Văn hoá thôn Pá Phấy</t>
  </si>
  <si>
    <t>Thôn Pá Phấy, xã Trần Phú</t>
  </si>
  <si>
    <t>Xây dựng Nhà văn hóa thôn 50 chỗ ngồi theo thiết kế mẫu tại Quyết định số 1355/QĐ-UBND ngày 08/8/2018 của UBND tỉnh (Ký hiệu VHT-50); Quyết định 991/QĐ-UBND ngày 03/6/2020</t>
  </si>
  <si>
    <t>Đổ bê tông đường sản xuất Soong Sáo</t>
  </si>
  <si>
    <t>Thôn Nà Mới, xã Trần Phú</t>
  </si>
  <si>
    <t>Đường GTNT cấp C theo thiết kế mẫu tại Quyết định số 1355/QĐ-UBND ngày 08/8/2018 của UBND tỉnh; Quyết định số 991/QĐ-UBND ngày 03/6/2020; chiều dài khoảng 0,6km</t>
  </si>
  <si>
    <t>Đường bê tông Phiêng Pụt</t>
  </si>
  <si>
    <t>Thôn Phiêng Pụt, xã Trần Phú</t>
  </si>
  <si>
    <t>Đường Nà Lẹng</t>
  </si>
  <si>
    <t>Thôn Nà Noong, xã Trần Phú</t>
  </si>
  <si>
    <t>Giải phóng mặt bằng</t>
  </si>
  <si>
    <t>Cầu tràn liên hợp Nà Tảng</t>
  </si>
  <si>
    <t>Thôn Nà Tảng</t>
  </si>
  <si>
    <t xml:space="preserve">Dự kiến chiều dài cầu khoảng 15m. Chiều rộng mặt cầu: Bmặt = 5,0 m. Chiều rộng lan can cầu: Blc = 0,25 m x 2. Mố, trụ xây đá hộc M75, mặt cầu bằng BTCT
</t>
  </si>
  <si>
    <t>Mặt bằng có sẵn</t>
  </si>
  <si>
    <t>Xã trần Phú</t>
  </si>
  <si>
    <t>Cải tạo nâng cấp đường Tục Lừa - Bản Chang</t>
  </si>
  <si>
    <t>Thôn Nà Mển</t>
  </si>
  <si>
    <t>Giải phóng mặt bằng mở rộng nền đường và đổ bê tông đoạn đầu tuyến dài khoảng 200m, nền rộng 4 m</t>
  </si>
  <si>
    <t>Đường bê tông Vằng Lực</t>
  </si>
  <si>
    <t>Đường bê tông ngõ xóm Chộc Coóc</t>
  </si>
  <si>
    <t>Đường GTNT cấp B theo thiết kế mẫu tại Quyết định số 1355/QĐ-UBND ngày 08/8/2018 của UBND tỉnh, Quyết định 991/QĐ-UBND ngày 03/6/2020; chiều dài khoảng 300 m</t>
  </si>
  <si>
    <t>Đường sản xuất Cạm Lếch</t>
  </si>
  <si>
    <t>Thôn Khuổi A, xã Trần Phú</t>
  </si>
  <si>
    <t>Đường GTNT cấp D theo thiết kế mẫu tại Quyết định số 1355/QĐ-UBND ngày 08/8/2018 của UBND tỉnh; Quyết định số 991/QĐ-UBND ngày 03/6/2020; chiều dài khoảng 500m</t>
  </si>
  <si>
    <t>Cầu Bản Đâng</t>
  </si>
  <si>
    <t>Thôn Bản Đâng, xã Trần Phú</t>
  </si>
  <si>
    <t xml:space="preserve">Dự kiến chiều dài cầu khoảng 8m. Chiều rộng mặt cầu: Bmặt = 6 m. Chiều rộng lan can cầu: Blc = 0,25 m x 2. Mố, trụ cầu bằng BTCT </t>
  </si>
  <si>
    <t>Cải tạo hệ thống thủy lợi Lủng Lừa - Nà Luông</t>
  </si>
  <si>
    <t>Lắp đặt ống nước có đường kính khoảng 14cm, chiều dài 1,5km, phục vụ nước tưới cánh đồng Nà Luông diện tích 4ha</t>
  </si>
  <si>
    <t>Mở mới đường Nà phấy</t>
  </si>
  <si>
    <t>Thôn Nà Liềng, xã Trần Phú</t>
  </si>
  <si>
    <t xml:space="preserve">Mở mới tuyến đường, chiều dài khoảng 1000 m. Nền đường rộng: Bn = 5m, mặt đường rộng: Bmặt = 4,0 m </t>
  </si>
  <si>
    <t>Mở mới đường bê tông vào bãi rác xã Trần Phú</t>
  </si>
  <si>
    <t>Mở mới tuyến đường, chiều dài khoảng 1000 m. Nền đường rộng: Bn = 4m, mặt đường rộng: Bmặt = 3,0 m. Lề đường rộng: Blề = 0,5 m x 2. Mặt đường cấp phối</t>
  </si>
  <si>
    <t>E.7</t>
  </si>
  <si>
    <t>Xã Cường Lợi</t>
  </si>
  <si>
    <t>Đường ngõ xóm đến khu sản xuất</t>
  </si>
  <si>
    <t>Thôn Nặm Dắm xã Cường Lợi</t>
  </si>
  <si>
    <t xml:space="preserve">Đường GTNT cấp B theo thiết kế mẫu tại Quyết định số 1355/QĐ-UBND ngày 08/8/2018 của UBND tỉnh, Quyết định 991/QĐ-UBND ngày 03/6/2020; </t>
  </si>
  <si>
    <t>Xây dựng cầu Nà Chúa vào khu sản xuất</t>
  </si>
  <si>
    <t>Thôn Nà Tát xã Cường Lợi</t>
  </si>
  <si>
    <t>Dự kiến chiều dài cầu khoảng 5m. Chiều rộng mặt cầu: Bmặt = 3,5 m. Chiều rộng lan can cầu: Blc = 0,3 m x 2. Mố, trụ xây đá hộc M75, mặt cầu bằng BTCT M200</t>
  </si>
  <si>
    <t xml:space="preserve">Đường ngõ xóm thôn Nà Sang xã Cường Lợi </t>
  </si>
  <si>
    <t>Thôn Nà Sang xã Cường Lợi</t>
  </si>
  <si>
    <t>Đường ngõ xóm đến khu sản xuất (đoạn 2)</t>
  </si>
  <si>
    <t>Đường ngõ xóm thôn Nà Sang xã Cường Lợi (đoạn 2)</t>
  </si>
  <si>
    <t>Cải tạo, nâng cấp Nhà văn hoá thôn Nà Sang</t>
  </si>
  <si>
    <t>Xây tường rào, cổng gạch chỉ đặc mác 75#, VXM mác 50#, dài khoảng 100m, sân bê tông XM mác 200#, dầy 10cm rộng S = 200m2, lợp mái che bằng tôn diện tích khoảng 80m2, nhà vệ sinh theo thiết kế mẫu WC:01</t>
  </si>
  <si>
    <t xml:space="preserve">Xây dựng cầu Cốc Rượi </t>
  </si>
  <si>
    <t>Dự kiến chiều dài cầu khoảng 5m. Chiều rộng mặt cầu: Bmặt = 3,5 m. Mố, trụ xây đá hộc M75, mặt cầu bằng BTCT M200</t>
  </si>
  <si>
    <t>Cải tạo, nâng cấp nhà văn hoá thôn Nặm Dắm</t>
  </si>
  <si>
    <t>Xây tường rào, cổng gạch chỉ đặc mác 75#, VXM mác 50#, dài khoảng 40m, sân bê tông XM mác 200#, dầy 10cm rộng S = 260m2, đường vào dài khoảng 25m, đổ BTXM mác 200# dầy 14cm.</t>
  </si>
  <si>
    <t xml:space="preserve">Sửa chữa nâng cấp đập, kênh mương Nà Sang </t>
  </si>
  <si>
    <t>Kênh bê tông mác 150, mặt cắt kênh 30x30</t>
  </si>
  <si>
    <t xml:space="preserve">Đường bê tông đường vào khu sản xuất Slọ Dắm, thôn Nặm Dắm </t>
  </si>
  <si>
    <t xml:space="preserve">Đường vào khu sản xuất Pác Phai, thôn Nà Sang </t>
  </si>
  <si>
    <t xml:space="preserve">Đường vào khu sản xuất Rọ Nghiều - Cam Lậc,  thôn Nà Tát </t>
  </si>
  <si>
    <t>E.8</t>
  </si>
  <si>
    <t>Xã Cư Lễ</t>
  </si>
  <si>
    <t xml:space="preserve">Đường bê tông nội thôn Khuổi Quân </t>
  </si>
  <si>
    <t>Thôn Khuổi Quân</t>
  </si>
  <si>
    <t>Đường bê tông QL3B, Cốc Xả- Khuổi Luộng</t>
  </si>
  <si>
    <t>Thôn Pò Rì</t>
  </si>
  <si>
    <t>Đường GTNT cấp B theo thiết kế mẫu tại Quyết định số 1355/QĐ-UBND ngày 08/8/2018 của UBND tỉnh, Quyết định 991/QĐ-UBND ngày 03/6/2020; chiều dài khoảng 1400 m</t>
  </si>
  <si>
    <t>Đường nội thôn QL3B -Nà Dài</t>
  </si>
  <si>
    <t>Thôn Nà Dài</t>
  </si>
  <si>
    <t>Đường bê tông Cặm Mjầu - Nộc Pẩư</t>
  </si>
  <si>
    <t>Thôn Cặm Mjầu</t>
  </si>
  <si>
    <t>Đường GTNT cấp B theo thiết kế mẫu tại Quyết định số 1355/QĐ-UBND ngày 08/8/2018 của UBND tỉnh, Quyết định 991/QĐ-UBND ngày 03/6/2020; chiều dài khoảng 460 m</t>
  </si>
  <si>
    <t>Mở mới đường liên thôn Khau Pần - QL3B</t>
  </si>
  <si>
    <t>Thôn Khau Pần</t>
  </si>
  <si>
    <t xml:space="preserve">Mở mới tuyến đường, chiều dài khoảng 1300 m. Nền đường rộng: Bn = 4m, mặt đường rộng: Bmặt = 3,0 m </t>
  </si>
  <si>
    <t>Mở mới đường sản xuất Cặm Mjầu - Thôm Phéc</t>
  </si>
  <si>
    <t>Mở mới tuyến đường, chiều dài khoảng 1100 m. Nền đường rộng: Bn = 4m, mặt đường rộng: Bmặt = 3,0 m. Lề đường rộng: Blề = 0,5 m x 2. Mặt đường cấp phối</t>
  </si>
  <si>
    <t>Mở mới đường sản xuất Cặm Mjầu – Cốc Cọng</t>
  </si>
  <si>
    <t>Mở mới tuyến đường, chiều dài khoảng 1100 m. Nền đường rộng: Bn = 4m, mặt đường rộng: Bmặt = 3,0 m. Lề đường rộng: Blề = 0,5 m x 2</t>
  </si>
  <si>
    <t xml:space="preserve">Mương thủy lợi Cốc Mười </t>
  </si>
  <si>
    <t>Đập, kênh bê tông mác 150, mặt cắt kênh 30x30; chiều dài khoảng 1.200 m</t>
  </si>
  <si>
    <t>Mở mới tuyến đường, chiều dài khoảng 1300 m. Nền đường rộng: Bn = 4m, mặt đường rộng: Bmặt = 3,0 m đổ BTXM. Lề đường rộng: Blề = 0,5 m x 2</t>
  </si>
  <si>
    <t>Mương phai Nà Chả</t>
  </si>
  <si>
    <t>Thôn Bản Pò</t>
  </si>
  <si>
    <t>Đập, kênh bê tông mác 150, mặt cắt kênh 30x30; chiều dài khoảng 500 m</t>
  </si>
  <si>
    <t>Đổ bê tông Khuổi Dìa</t>
  </si>
  <si>
    <t>Thôn Khau Ngoà</t>
  </si>
  <si>
    <t>Đổ bê tông đường sản xuất Cốc Mòn</t>
  </si>
  <si>
    <t>Thôn Pò Pái</t>
  </si>
  <si>
    <t>E.9</t>
  </si>
  <si>
    <t>Xã Đổng Xá</t>
  </si>
  <si>
    <t>Đường bê tông Khuổi Nạc</t>
  </si>
  <si>
    <t>Thôn Khuổi Nạc</t>
  </si>
  <si>
    <t>Đường GTNT cấp B theo thiết kế mẫu tại Quyết định số 1355/QĐ-UBND ngày 08/8/2018 của UBND tỉnh, Quyết định 991/QĐ-UBND ngày 03/6/2020; chiều dài khoảng 1.200 m</t>
  </si>
  <si>
    <t>Nhà Văn hóa thôn Lũng Tao</t>
  </si>
  <si>
    <t>Thôn Lũng Tao</t>
  </si>
  <si>
    <t>Xây dựng Nhà văn hóa thôn 50 chỗ ngồi theo thiết kế mẫu tại Quyết định số 1355/QĐ-UBND ngày 08/8/2018 của UBND tỉnh (Ký hiệu VHT-50); Quyết định 991/QĐ-UBND ngày 03/6/2021</t>
  </si>
  <si>
    <t>Đường bê tông vào Trạm y tế xã Đổng Xá</t>
  </si>
  <si>
    <t>Đường GTNT cấp B theo thiết kế mẫu tại Quyết định số 1355/QĐ-UBND ngày 08/8/2018 của UBND tỉnh, Quyết định 991/QĐ-UBND ngày 03/6/2020; chiều dài khoảng 100 m</t>
  </si>
  <si>
    <t>Nhà Văn hóa thôn Khuổi Nà</t>
  </si>
  <si>
    <t>Thôn Khuổi Nà</t>
  </si>
  <si>
    <t>Xây dựng Nhà văn hóa thôn 80 chỗ ngồi theo thiết kế mẫu tại Quyết định số 1355/QĐ-UBND ngày 08/8/2018 của UBND tỉnh (Ký hiệu VHT-80); Quyết định 991/QĐ-UBND ngày 03/6/2021</t>
  </si>
  <si>
    <t>Xây mới nhà Văn hóa thôn Nà Thác</t>
  </si>
  <si>
    <t>Thôn Nà Thác</t>
  </si>
  <si>
    <t>Xây dựng Nhà văn hóa thôn 100 chỗ ngồi theo thiết kế mẫu tại Quyết định số 1355/QĐ-UBND ngày 08/8/2018 của UBND tỉnh (Ký hiệu VHT-100); Quyết định 991/QĐ-UBND ngày 03/6/2022</t>
  </si>
  <si>
    <t>Nhà Văn hóa thôn Kẹn Cò</t>
  </si>
  <si>
    <t>Thôn Kẹn Cò</t>
  </si>
  <si>
    <t>Đường liên thôn Nà Thác - Khuổi Nà</t>
  </si>
  <si>
    <t xml:space="preserve">Đường bê tông Khuổi Tè </t>
  </si>
  <si>
    <t>Nhà Văn hóa thôn Khuổi Nạc</t>
  </si>
  <si>
    <t>Đường bê tông Nà Khanh - Khuổi Nạc</t>
  </si>
  <si>
    <t>Đường bê tông Nà Thác -Khuổi Duốc</t>
  </si>
  <si>
    <t xml:space="preserve">Đường bê tông Nà Khanh </t>
  </si>
  <si>
    <t>Thôn Nà Khanh</t>
  </si>
  <si>
    <t>Đường bê tông Khuổi Cáy</t>
  </si>
  <si>
    <t>Thôn Khuổi Cáy</t>
  </si>
  <si>
    <t>Nhà Văn hóa thôn Khuổi Cáy</t>
  </si>
  <si>
    <t>E.10</t>
  </si>
  <si>
    <t>Xã Văn Lang</t>
  </si>
  <si>
    <t>Xây dựng phòng học bộ môn trường TH&amp;THCS Lạng San, xã Văn Lang</t>
  </si>
  <si>
    <t>Nhà 2 tầng gồm 4 phòng bộ môn, mái tôn chống nóng diện tích sàn 240m2</t>
  </si>
  <si>
    <t>Cải tạo nâng cấp đường trục thôn Cốc Sâu - Bản Sảng,  xã Văn Lang</t>
  </si>
  <si>
    <t>Thôn Bản Sảng</t>
  </si>
  <si>
    <t>Đường GTNT cấp B theo thiết kế mẫu tại Quyết định số 1355/QĐ-UBND ngày 08/8/2018 của UBND tỉnh, Quyết định 991/QĐ-UBND ngày 03/6/2020; chiều dài khoảng 1900 m</t>
  </si>
  <si>
    <t>Nhà văn hóa thôn To Đoóc xã Văn Lang</t>
  </si>
  <si>
    <t>Thôn To Đoóc</t>
  </si>
  <si>
    <t>Nhà văn hóa 80 chỗ ngồi, theo thiết kế mẫu quy định tại QĐ số 1355/QĐ-UBND ngày 08/8/2018 của UBND tỉnh Bắc Kạn</t>
  </si>
  <si>
    <t>Nhà văn hóa thôn Nà Diệc xã Văn Lang</t>
  </si>
  <si>
    <t>Thôn Nà Diệc</t>
  </si>
  <si>
    <t xml:space="preserve">Xây dựng nhà lớp học trườngTH&amp;THCS Lạng San (Điểm trường Bản Sảng) </t>
  </si>
  <si>
    <t>Nhà 1 tầng, 2 phòng, mái tôn chống nóng diện tích sàn 220 m2; công trình vệ sinh</t>
  </si>
  <si>
    <t>Đường điện 0,4 KV đoạn nhà Văn hóa Thẳm Mu,  xã Văn Lang</t>
  </si>
  <si>
    <t>Thôn Thảm Mu</t>
  </si>
  <si>
    <t>Xây dựng 1000m đường dây 0,4 KV; cột BT vuông H8, 5 B chế tạo theo TCVN, móng cột bê tông cốt thép</t>
  </si>
  <si>
    <t>Xây dựng cầu dân sinh Nà Kham thôn Nà Dường, xã Văn Lang</t>
  </si>
  <si>
    <t>Thôn Nà Dường</t>
  </si>
  <si>
    <t>Cầu BTCT chiều dài L= 5m, r=3,5m bao gômg cả lan can cầu, r(mặt sử dụng)=3m, xây trụ đỡ giữa cầu, kè hai bên trống sói chân cầu thượng, hạ lưu L=20m, h=3m, r(đáy)=1,5m, r(mặt)=0,5m, đổ bê tông đường 02 bên cầu mác 200, nót đáy bằng đá 1x2 dày 0,12m,  L=150m, r=3m, h=0,18m</t>
  </si>
  <si>
    <t>Xây dựng cầu sản xuất Vằng Sấn thôn Cốc Phia, xã Văn Lang</t>
  </si>
  <si>
    <t>Cầu BTCT chiều dài L= 9m, r=3,5m bao gômg cả lan can cầu, r(mặt sử dụng)=3m, xây trụ đỡ giữa cầu, kè hai bên trống sói chân cầu thượng, hạ lưu L=20m, h=5m, r(đáy)=1,5m, r(mặt)=0,5m, đổ bê tông đường 02 bên cầu mác 200, nót đáy bằng đá 1x2 dày 0,12m,  L=50m, r=3m, h=0,18m</t>
  </si>
  <si>
    <t>Cải tạo, nâng cấp đường sản xuất Bản Kén - Nặm Dân</t>
  </si>
  <si>
    <t>Bản Kén, xã Vănh Lang</t>
  </si>
  <si>
    <t>Đường GTNT cấp B theo thiết kế mẫu tại Quyết định số 1355/QĐ-UBND ngày 08/8/2018 của UBND tỉnh, Quyết định 991/QĐ-UBND ngày 03/6/2020; chiều dài khoảng 1500 m</t>
  </si>
  <si>
    <t>E.11</t>
  </si>
  <si>
    <t>Xã Văn Vũ</t>
  </si>
  <si>
    <t>Đường bê tông Thôm Khon - Khuổi Tàn (GĐ1)</t>
  </si>
  <si>
    <t>Thôn Thôm Khon</t>
  </si>
  <si>
    <t>Đường bê tông Thôm Khinh - Khuổi Khuông</t>
  </si>
  <si>
    <t>Thôn Nặm Rặc</t>
  </si>
  <si>
    <t>Đường bê tông Nà Tùm - Khuổi Phầy</t>
  </si>
  <si>
    <t>Thôn Khuổi Phầy</t>
  </si>
  <si>
    <t>Nhà văn hóa thôn Pò Rản</t>
  </si>
  <si>
    <t>Thôn Pò Rản</t>
  </si>
  <si>
    <t>Xây dựng Nhà văn hóa thôn 80 chỗ ngồi theo thiết kế mẫu tại Quyết định số 1355/QĐ-UBND ngày 08/8/2018 của UBND tỉnh (Ký hiệu VHT-50); Quyết định 991/QĐ-UBND ngày 03/6/2020</t>
  </si>
  <si>
    <t>Đường bê tông Rạo Vài - Cốc Hón</t>
  </si>
  <si>
    <t>Thôn Khuổi Mụ</t>
  </si>
  <si>
    <t xml:space="preserve">Đường bê tông Khuổi Tàn </t>
  </si>
  <si>
    <t>Đường GTNT cấp B theo thiết kế mẫu tại Quyết định số 1355/QĐ-UBND ngày 08/8/2018 của UBND tỉnh, Quyết định 991/QĐ-UBND ngày 03/6/2020; chiều dài khoảng 1200 m</t>
  </si>
  <si>
    <t>Đường bê tông Chất Lường - Nà Tòng</t>
  </si>
  <si>
    <t>Thôn Nà Cằm</t>
  </si>
  <si>
    <t>Nhà văn hóa thôn Pò Pheo</t>
  </si>
  <si>
    <t>Thôn Pò Pheo</t>
  </si>
  <si>
    <t>Đường bê tông Cốc Cọ - Tàng Luông</t>
  </si>
  <si>
    <t>Thôn Nà Ca</t>
  </si>
  <si>
    <t>Đường GTNT cấp B theo thiết kế mẫu tại Quyết định số 1355/QĐ-UBND ngày 08/8/2018 của UBND tỉnh, Quyết định 991/QĐ-UBND ngày 03/6/2020; chiều dài khoảng 900m</t>
  </si>
  <si>
    <t>Đường bê tông ngõ xóm Nà Quáng</t>
  </si>
  <si>
    <t>Thôn Nà Quáng</t>
  </si>
  <si>
    <t>Nhà văn hóa thôn Pò Cạu</t>
  </si>
  <si>
    <t>Thôn Pò Cạu</t>
  </si>
  <si>
    <t>Đường bê tông Pò Lải - Xum Chộc</t>
  </si>
  <si>
    <t>Thôn Pò Lải</t>
  </si>
  <si>
    <t>Đường bê tông thôn Khuổi Phầy</t>
  </si>
  <si>
    <t>Nhà văn hóa thôn Thôm Khon</t>
  </si>
  <si>
    <t>Nhà văn hóa thôn Nặm Rặc</t>
  </si>
  <si>
    <t>E.12</t>
  </si>
  <si>
    <t>Xã Văn Minh</t>
  </si>
  <si>
    <t>Đường trục thôn từ Nhà văn hóa thôn Nà Piẹt - Vằng Piẹt</t>
  </si>
  <si>
    <t>Thôn Nà Piẹt</t>
  </si>
  <si>
    <t>Nhà Văn hóa thôn Nà Mực</t>
  </si>
  <si>
    <t> Thôn Nà Mực</t>
  </si>
  <si>
    <t>Nhà Văn hóa thôn Nà Deng</t>
  </si>
  <si>
    <t> Thôn Nà Deng</t>
  </si>
  <si>
    <t>Nhà Văn hóa thôn Khuổi Tục</t>
  </si>
  <si>
    <t> Thôn Khuổi Tục</t>
  </si>
  <si>
    <t xml:space="preserve">Đường trục thôn Khuổi Liềng </t>
  </si>
  <si>
    <t xml:space="preserve">Thôn Khuổi Liềng </t>
  </si>
  <si>
    <t>Đường trục thôn Pác Liềng - Nà Ngòa</t>
  </si>
  <si>
    <t xml:space="preserve">Thôn Pác Liềng, Nà Ngòa </t>
  </si>
  <si>
    <t>Đường GTNT cấp B theo thiết kế mẫu tại Quyết định số 1355/QĐ-UBND ngày 08/8/2018 của UBND tỉnh, Quyết định 991/QĐ-UBND ngày 03/6/2020; chiều dài khoảng 1800 m</t>
  </si>
  <si>
    <t>Đường trục thôn Vằng Kho, thôn Khuổi tục</t>
  </si>
  <si>
    <t xml:space="preserve">Thôn Khuổi Tục </t>
  </si>
  <si>
    <t>Nâng cấp hệ thống thủy lợi Khuổi Khiếu , thôn Nà Ro</t>
  </si>
  <si>
    <t>Thôn Nà Ro</t>
  </si>
  <si>
    <t xml:space="preserve">Đập, kênh bê tông mác 150, mặt cắt kênh 30x30; chiều dài khoảng 2500m; </t>
  </si>
  <si>
    <t>Nâng cấp hệ thống thủy lợi Cốc Lải, thôn Khuổi Tục</t>
  </si>
  <si>
    <t>Thôn Khuổi Tục</t>
  </si>
  <si>
    <t xml:space="preserve">Đập, kênh bê tông mác 150, mặt cắt kênh 30x30; chiều dài khoảng 1200m; </t>
  </si>
  <si>
    <t>Thôn Nà Dụ</t>
  </si>
  <si>
    <t xml:space="preserve">Đập, kênh bê tông mác 150, mặt cắt kênh 30x30; chiều dài khoảng 400m; </t>
  </si>
  <si>
    <t>Nâng cấp hệ thống thủy lợi Sàng Lường, thôn Nà Mực</t>
  </si>
  <si>
    <t>Thôn Nà Mực</t>
  </si>
  <si>
    <t xml:space="preserve">Đập, kênh bê tông mác 150, mặt cắt kênh 30x30; chiều dài khoảng 1000m; </t>
  </si>
  <si>
    <t>Cải tạo đường điện 0,4 KV thôn Nà Mực, xã văn Minh</t>
  </si>
  <si>
    <t>Xây dựng 700m đường dây 0,4 KV; xây mới 18 cột BT vuông H8, 5 B chế tạo theo TCVN, móng cột bê tông cốt thép</t>
  </si>
  <si>
    <t>Cải tạo đường điện 0,4 KV thôn Khuổi Tục, xã Văn Minh</t>
  </si>
  <si>
    <t>Xây dựng 1500m đường dây 0,4 KV; xây mới 40 cột BT vuông H8, 5 B chế tạo theo TCVN, móng cột bê tông cốt thép</t>
  </si>
  <si>
    <t>Cải tạo đường điện 0,4 KV thôn Khuổi Piấu - Nà Mực, xã Văn Minh</t>
  </si>
  <si>
    <t>Xây dựng 1500m đường dây 0,4 KV; xây mới 50 cột BT vuông H8, 5 B chế tạo theo TCVN, móng cột bê tông cốt thép</t>
  </si>
  <si>
    <t>E.13</t>
  </si>
  <si>
    <t>Xã Sơn Thành</t>
  </si>
  <si>
    <t>Nâng cấp hệ thống thủy lợi đập Cốc Mạ, thôn Nà Pàn</t>
  </si>
  <si>
    <t>Thôn Nà Pàn</t>
  </si>
  <si>
    <t xml:space="preserve">Đập, kênh bê tông mác 150, mặt cắt kênh 30x30; chiều dài khoảng 1600m; </t>
  </si>
  <si>
    <t>Nâng cấp đường vào khu sản xuất Nà Khon</t>
  </si>
  <si>
    <t>Thôn Nà Khon</t>
  </si>
  <si>
    <t>Mặt đường cũ rộng 2m. Mở rộng đường: Bn = 4m, mặt đường rộng: Bmặt = 3,0 m.  Tổng chiều dài khoảng 700 m. Mặt đường đổ bê tông mác 200, đá 1x2 dày 16cm</t>
  </si>
  <si>
    <t>Đập, mương Pựt Cầu thôn Pò Chẹt</t>
  </si>
  <si>
    <t>Thôn Pò Chẹt</t>
  </si>
  <si>
    <t xml:space="preserve">Đập, kênh bê tông mác 150, mặt cắt kênh 30x30; chiều dài khoảng 300m; </t>
  </si>
  <si>
    <t>Trạm bơm điện thôn Nà Khon</t>
  </si>
  <si>
    <t xml:space="preserve">Nhà trạm 25m2, máy bơm, bể xả 50m3, hệ thống đường ống PVC khoảng 200m
Diện tích tưới 4ha; 25 hộ dân hưởng lợi
</t>
  </si>
  <si>
    <t>Đường bê tông Bản Cáu - Khuổi Kháp</t>
  </si>
  <si>
    <t>Thôn Khuổi Kháp</t>
  </si>
  <si>
    <t>Mặt đường cũ rộng 2,5 m. Mở rộng đường: Bn = 4m, mặt đường rộng: Bmặt = 3,0 m.  Tổng chiều dài khoảng 400 m. Mặt đường đổ bê tông mác 200, đá 1x2 dày 16cm</t>
  </si>
  <si>
    <t>Cải tạo hệ thống thủy lợi Thôm Pục</t>
  </si>
  <si>
    <t>Thôn Thôm Pục</t>
  </si>
  <si>
    <t xml:space="preserve">Kênh bê tông mác 150, mặt cắt kênh 30x30; chiều dài khoảng 1000 m; </t>
  </si>
  <si>
    <t>Đường bê tông Khuổi Luông (đoạn nối tiếp)</t>
  </si>
  <si>
    <t>Thôn Khuổi Luông</t>
  </si>
  <si>
    <t>Mặt đường cũ rộng 2,5 m. Mở rộng đường: Bn = 4m, mặt đường rộng: Bmặt = 3,0 m.  Tổng chiều dài khoảng 300 m. Mặt đường đổ bê tông mác 200, đá 1x2 dày 16cm</t>
  </si>
  <si>
    <t>Đường ngõ xóm đến nhà Văn hóa thôn Nà Kèn</t>
  </si>
  <si>
    <t>Thôn Nà Kèn</t>
  </si>
  <si>
    <t>Nâng cấp đường vào khu sản xuất To Đoóc</t>
  </si>
  <si>
    <t>Mặt đường cũ rộng 1,5 m. Mở rộng đường: Bn = 4m, mặt đường rộng: Bmặt = 3,0 m.  Tổng chiều dài khoảng 700 m. Mặt đường đổ bê tông mác 200, đá 1x2 dày 16cm</t>
  </si>
  <si>
    <t>Cải tạo hệ thống thủy lợi Nà Pùng</t>
  </si>
  <si>
    <t>Thôn Pan Khe</t>
  </si>
  <si>
    <t>Nâng cấp đường vào khu sản xuất Cốc Pàu</t>
  </si>
  <si>
    <t>Mặt đường cũ rộng 1m. Mở rộng đường: Bn = 4m, mặt đường rộng: Bmặt = 3,0 m.  Tổng chiều dài khoảng 2000 m. Mặt đường đổ bê tông mác 200, đá 1x2 dày 16cm</t>
  </si>
  <si>
    <t>Cải tạo đường điện 0,4 KV thôn Khuổi Luông</t>
  </si>
  <si>
    <t>Nhà Văn Hóa thôn Khuổi Kháp</t>
  </si>
  <si>
    <t>Nâng cấp đường ngõ xóm Rọ Điểng - Pan Khe</t>
  </si>
  <si>
    <t>Đường bê tông Ngõ Xóm Khuổi Luộng</t>
  </si>
  <si>
    <t>Thôn Thanh Sơn</t>
  </si>
  <si>
    <t>Đường GTNT cấp B theo thiết kế mẫu tại Quyết định số 1355/QĐ-UBND ngày 08/8/2018 của UBND tỉnh, Quyết định 991/QĐ-UBND ngày 03/6/2020; chiều dài khoảng 200 m</t>
  </si>
  <si>
    <t>Thôn Hát Lài</t>
  </si>
  <si>
    <t>Cải tạo đường điện 0,4 KV Nà Quang - Thôn Nà Pàn</t>
  </si>
  <si>
    <t xml:space="preserve">Xây dựng 500m đường dây 0,4 KV; xây mới 15 cột BT vuông H8, 5 B chế tạo theo TCVN, móng cột bê tông </t>
  </si>
  <si>
    <t>Nhà Văn hóa thôn Thanh Sơn</t>
  </si>
  <si>
    <t>Nhà Văn hóa thôn Hát Lài</t>
  </si>
  <si>
    <t>E.14</t>
  </si>
  <si>
    <t>Xã Kim Lư</t>
  </si>
  <si>
    <t>Đường bê tông trục thôn Khum Mằn</t>
  </si>
  <si>
    <t>Thôn Khum Mằn</t>
  </si>
  <si>
    <t>Đường GTNT cấp B theo thiết kế mẫu tại Quyết định số 1355/QĐ-UBND ngày 08/8/2018 của UBND tỉnh, Quyết định 991/QĐ-UBND ngày 03/6/2020; chiều dài khoảng 600 m</t>
  </si>
  <si>
    <t>Cải tạo đường điện 0,4 KV thôn Khum Mằn</t>
  </si>
  <si>
    <t xml:space="preserve">Xây dựng 1000m đường dây 0,4 KV; xây mới 15 cột BT vuông H8, 5 B chế tạo theo TCVN, móng cột bê tông </t>
  </si>
  <si>
    <t>Kênh, mương Cốc Phường</t>
  </si>
  <si>
    <t xml:space="preserve">Xây mới mặt cắt kênh 40x30; chiều dài khoảng 400 m; </t>
  </si>
  <si>
    <t>E.15</t>
  </si>
  <si>
    <t>Xã Xuân Dương</t>
  </si>
  <si>
    <t>Nâng cấp đường trục thôn từ Nà Pinh - Bó Chinh đến nhà văn hóa thôn Nà Chang</t>
  </si>
  <si>
    <t>Thôn Nà Chang</t>
  </si>
  <si>
    <t>Mặt đường cũ rộng 1,5 m. Mở rộng đường: Bn = 4m, mặt đường rộng: Bmặt = 3,0 m.  Tổng chiều dài khoảng 2000 m. Mặt đường đổ bê tông mác 200, đá 1x2 dày 16cm</t>
  </si>
  <si>
    <t xml:space="preserve">Nhà văn hóa thôn Nà Chang </t>
  </si>
  <si>
    <t>Nâng cấp đường Pác Tuồng - Khản Va,  thôn Nà Dăm</t>
  </si>
  <si>
    <t>Thôn Nà Dăm</t>
  </si>
  <si>
    <t>Mặt đường cũ rộng 1 m. Mở rộng đường: Bn = 4m, mặt đường rộng: Bmặt = 3,0 m.  Tổng chiều dài khoảng 1600 m. Mặt đường đổ bê tông mác 200, đá 1x2 dày 16cm</t>
  </si>
  <si>
    <t>Nhà văn hóa thôn Bắc Sen</t>
  </si>
  <si>
    <t>Thôn Bắc Sen</t>
  </si>
  <si>
    <t>Nâng cấp đường ngõ xóm từ Cốc Mìn đi Thang Nà</t>
  </si>
  <si>
    <t>Thôn Cốc Càng</t>
  </si>
  <si>
    <t>Mặt đường cũ rộng 1 m. Mở rộng đường: Bn = 4m, mặt đường rộng: Bmặt = 3,0 m.  Tổng chiều dài khoảng 1000 m. Mặt đường đổ bê tông mác 200, đá 1x2 dày 16cm</t>
  </si>
  <si>
    <t xml:space="preserve">Nhà văn hóa thôn Cốc Càng </t>
  </si>
  <si>
    <t>Nâng cấp đường liên thôn Nà Chang đến Bãi rác, thôn Cốc Càng</t>
  </si>
  <si>
    <t>Mặt đường cũ rộng 1 m. Mở rộng đường: Bn = 4m, mặt đường rộng: Bmặt = 3,0 m.  Tổng chiều dài khoảng 1500 m. Mặt đường đổ bê tông mác 200, đá 1x2 dày 16cm</t>
  </si>
  <si>
    <t>Nâng cấp đường trục thôn từ ĐT 256 - Khau Chiếu</t>
  </si>
  <si>
    <t>Thôn Thôm Chản</t>
  </si>
  <si>
    <t>Mặt đường cũ rộng 1,5 m. Mở rộng đường: Bn = 4m, mặt đường rộng: Bmặt = 3,0 m.  Tổng chiều dài khoảng 1000 m. Mặt đường đổ bê tông mác 200, đá 1x2 dày 16cm</t>
  </si>
  <si>
    <t>Nhà văn hóa thôn Nà Cai</t>
  </si>
  <si>
    <t>Thôn Nà Cai</t>
  </si>
  <si>
    <t>Nâng cấp đường liên thôn Nà Cai đến Khuổi Shuôn</t>
  </si>
  <si>
    <t>Nâng cấp đường từ Nhà văn hóa thôn Cốc Càng đến Cốc Duống</t>
  </si>
  <si>
    <t>Nâng cấp đường trục thôn từ Nhà văn hóa thôn Nà Chang đến Cốc Lùng</t>
  </si>
  <si>
    <t>Mặt đường cũ rộng 1,5 m. Mở rộng đường: Bn = 4m, mặt đường rộng: Bmặt = 3,0 m.  Tổng chiều dài khoảng 600 m. Mặt đường đổ bê tông mác 200, đá 1x2 dày 16cm</t>
  </si>
  <si>
    <t>Mở mới đường từ ĐT256 đến Trạm Y tế - Trường Mần Non Xuân Dương</t>
  </si>
  <si>
    <t>Thôn Khu Chợ</t>
  </si>
  <si>
    <t>Mở mới tuyến đường, chiều dài khoảng 200 m. Nền đường rộng: Bn = 4m, mặt đường rộng: Bmặt = 3,0 m. Lề đường rộng: Blề = 0,5 m x 2. Mặt đường đổ bê tông mác 200, đá 1x2 dày 16cm</t>
  </si>
  <si>
    <t>E.16</t>
  </si>
  <si>
    <t>Xã Liêm Thủy</t>
  </si>
  <si>
    <t xml:space="preserve">Nâng cấp đường Lũng Danh </t>
  </si>
  <si>
    <t>Thôn Lũng Danh</t>
  </si>
  <si>
    <t>Đường GTNT cấp B theo thiết kế mẫu tại Quyết định số 1355/QĐ-UBND ngày 08/8/2018 của UBND tỉnh, Quyết định 991/QĐ-UBND ngày 03/6/2020; chiều dài khoảng 1600 m</t>
  </si>
  <si>
    <t>Nhà Văn hóa thôn Lũng Danh</t>
  </si>
  <si>
    <t>Nhà Văn hóa thôn Bản cải</t>
  </si>
  <si>
    <t>Thôn Bản Cải</t>
  </si>
  <si>
    <t>Hoàn thiện công trình phụ Trạm y tế xã Liêm Thủy</t>
  </si>
  <si>
    <t>Nhà kho diện tích 30 m2</t>
  </si>
  <si>
    <t>Hệ thống thủy lợi Vàng Đông - Khuổi Tấy B</t>
  </si>
  <si>
    <t xml:space="preserve"> Thôn Khuổi tấy B</t>
  </si>
  <si>
    <t xml:space="preserve">Đập, ống dẫn nước; chiều dài khoảng 1500m; </t>
  </si>
  <si>
    <t>Hệ thống thủy lợi Khuổi Kim, thôn Nà Pì</t>
  </si>
  <si>
    <t>Đường Nà Cà -Kèm Nọi,  thôn Nà Bó</t>
  </si>
  <si>
    <t>Thôn Nà Bó, xã Liêm Thuỷ</t>
  </si>
  <si>
    <t>Công trình phụ trợ Trường Mầm non Liêm Thuỷ</t>
  </si>
  <si>
    <t>Sân khấu diện tích khoảng 200 m2</t>
  </si>
  <si>
    <t>Đường Nà Kéo thôn Lũng Danh</t>
  </si>
  <si>
    <t>Kè chống sạt lở Trường Mầm non, Liêm Thuỷ</t>
  </si>
  <si>
    <t>Chiều dài khoảng 500 m</t>
  </si>
  <si>
    <t>Nhà tập thể Trường Mần non xã Liêm Thủy</t>
  </si>
  <si>
    <t xml:space="preserve">Xây 6 phòng, diện tích 200m2 </t>
  </si>
  <si>
    <t>Đường Hin Lặp,  thôn Nà Pì</t>
  </si>
  <si>
    <t>Thôn Nà Pì</t>
  </si>
  <si>
    <t>Đường GTNT cấp B theo thiết kế mẫu tại Quyết định số 1355/QĐ-UBND ngày 08/8/2018 của UBND tỉnh, Quyết định 991/QĐ-UBND ngày 03/6/2020; chiều dài khoảng 1100 m</t>
  </si>
  <si>
    <t>Đường Nặm cắt thôn thôn khuổi Tấy B</t>
  </si>
  <si>
    <t>Thôn Khuổi Tấy B</t>
  </si>
  <si>
    <t>E.17</t>
  </si>
  <si>
    <t>Xã Kim Hỷ</t>
  </si>
  <si>
    <t>Nhà văn hóa thôn Nà Mỏ</t>
  </si>
  <si>
    <t>Thôn Nà Mỏ</t>
  </si>
  <si>
    <t>Nhà văn hóa thôn Nà Ản</t>
  </si>
  <si>
    <t>Thôn Nà Ản</t>
  </si>
  <si>
    <t>Nhà văn hóa thôn Bản Vin</t>
  </si>
  <si>
    <t>Thôn Bản Vin</t>
  </si>
  <si>
    <t>Thôn Khuổi Còi</t>
  </si>
  <si>
    <t>Nâng cấp đường trục thôn Lũng Cậu</t>
  </si>
  <si>
    <t>Thôn Lũng Cậu</t>
  </si>
  <si>
    <t>Đường GTNT cấp B theo thiết kế mẫu tại Quyết định số 1355/QĐ-UBND ngày 08/8/2018 của UBND tỉnh, Quyết định 991/QĐ-UBND ngày 03/6/2020; chiều dài khoảng 400 m</t>
  </si>
  <si>
    <t>Thôn Cốc Tém</t>
  </si>
  <si>
    <t>Nhà văn hóa thôn Kim Vân</t>
  </si>
  <si>
    <t>Thôn Kim Vân</t>
  </si>
  <si>
    <t>Nhà văn hóa thôn Bản vèn</t>
  </si>
  <si>
    <t>Thôn Bản Vèn</t>
  </si>
  <si>
    <t>Nhà văn hóa thôn Cốc Tém</t>
  </si>
  <si>
    <t>Nâng cấp đường trục thôn Bản Vin</t>
  </si>
  <si>
    <t>Mương thủy lợi Nà Piao-Càng Nộc</t>
  </si>
  <si>
    <t xml:space="preserve">Mặt cắt kênh 40x30; chiều dài khoảng 250 m; </t>
  </si>
  <si>
    <t>Mương thủy lợi Kéo Đin - Nặm Tốc</t>
  </si>
  <si>
    <t xml:space="preserve">Mặt cắt kênh 40x30; chiều dài khoảng 550 m; </t>
  </si>
  <si>
    <t>Nâng cấp hệ thống thủy lợi Khuổi Lịa</t>
  </si>
  <si>
    <t>03 đập Chiều dài L = 1,5m, cao 1,5 m</t>
  </si>
  <si>
    <t>Nâng cấp hệ thống thủy lợi Nà Tổng</t>
  </si>
  <si>
    <t xml:space="preserve">Đập, kênh bê tông mác 150, mặt cắt kênh 30x30; chiều dài khoảng 400 m; </t>
  </si>
  <si>
    <t>Nâng cấp đường nội đồng Bản Vèn - Cốc Keng</t>
  </si>
  <si>
    <t>Đường GTNT cấp B theo thiết kế mẫu tại Quyết định số 1355/QĐ-UBND ngày 08/8/2018 của UBND tỉnh, Quyết định 991/QĐ-UBND ngày 03/6/2020; chiều dài khoảng 900 m</t>
  </si>
  <si>
    <t>Kè khắc phục sạt lở đường Nà Lác</t>
  </si>
  <si>
    <t>Thôn Nà Lác</t>
  </si>
  <si>
    <t>Xây dựng kè chiều dài L= 70m; móng, tường kè bằng đá có chiều cao H= 1,5m</t>
  </si>
  <si>
    <t>Nâng cấp kênh mương Lũng Cà</t>
  </si>
  <si>
    <t xml:space="preserve">Kênh bê tông mác 150, mặt cắt kênh 30x30; chiều dài khoảng 200 m; </t>
  </si>
  <si>
    <t xml:space="preserve">Mặt cắt kênh 30x30; chiều dài khoảng 300 m; </t>
  </si>
  <si>
    <t>Mở mới tuyến đường đi Sán Hò</t>
  </si>
  <si>
    <t>Mở mới tuyến đường, chiều dài khoảng 1.200 m. Nền đường rộng: Bn = 4m, mặt đường rộng: Bmặt = 3,0 m. Lề đường rộng: Blề = 0,5 m x 2. Mặt đường đất tự nhiên</t>
  </si>
  <si>
    <t>Hệ thống thoát nước thải Bản Vèn</t>
  </si>
  <si>
    <t xml:space="preserve">Mặt cắt kênh 40x30; chiều dài khoảng 200 m; </t>
  </si>
  <si>
    <t>Nâng cấp kênh mương Nặm Bó - Cốc Đứa</t>
  </si>
  <si>
    <t xml:space="preserve">Kênh bê tông mác 150, mặt cắt kênh 30x30; chiều dài khoảng 500 m; </t>
  </si>
  <si>
    <t>Nhà văn hóa thôn Nà Lác</t>
  </si>
  <si>
    <t>Nhà văn hóa thôn Lũng Cậu</t>
  </si>
  <si>
    <t>Nâng cấp đường nội đồng Nà Mỏ - Mạ Vi</t>
  </si>
  <si>
    <t>Nâng cấp đường trục thôn Nà Mỏ - Lũng Mùm</t>
  </si>
  <si>
    <t>Xã Nghiên Loan</t>
  </si>
  <si>
    <t>Xã Công Bằng</t>
  </si>
  <si>
    <t>Xã Bằng Thành</t>
  </si>
  <si>
    <t>Xã Cổ Linh</t>
  </si>
  <si>
    <t>Xã Bộc Bố</t>
  </si>
  <si>
    <t>V</t>
  </si>
  <si>
    <t>VI</t>
  </si>
  <si>
    <t>VII</t>
  </si>
  <si>
    <t>VIII</t>
  </si>
  <si>
    <t xml:space="preserve"> DỰ KIẾN DANH MỤC CÁC DỰ ÁN/CÔNG TRÌNH THUỘC CHƯƠNG TRÌNH MỤC TIÊU QUỐC GIA PHÁT TRIỂN KINH TẾ XÃ HỘI VÙNG ĐỒNG BÀO DÂN TỘC THIỂU SỐ VÀ MIỀN NÚI GIAI ĐOẠN 2021-2025 VÀ NĂM 2022</t>
  </si>
  <si>
    <t>Dự kiến danh mục dự án đầu tư thực hiện Chương trình mục tiêu quốc gia giảm nghèo bền vững giai đoạn 2021-2025 và năm 2022</t>
  </si>
  <si>
    <t>STT</t>
  </si>
  <si>
    <t>Tên công trình/đơn vị</t>
  </si>
  <si>
    <t>Địa điểm</t>
  </si>
  <si>
    <t>Quy mô đầu tư dự kiến</t>
  </si>
  <si>
    <t>Tổng mức đầu tư dự kiến</t>
  </si>
  <si>
    <t>Dự kiến kế hoạch vốn giai đoạn 2021-2025</t>
  </si>
  <si>
    <t>Dự kiến kế hoạch vốn năm 2022</t>
  </si>
  <si>
    <t>Dự kiến thời gian thực hiện</t>
  </si>
  <si>
    <t>Tổng</t>
  </si>
  <si>
    <t>Dự án 1: Hỗ trợ đầu tư phát triển hạ tầng kinh tế - xã hội các huyện nghèo</t>
  </si>
  <si>
    <t>HUYỆN NGÂN SƠN</t>
  </si>
  <si>
    <t>Cải tạo nâng cấp đường Phiêng Lèng - Phiêng Sloỏng, xã Cốc Đán</t>
  </si>
  <si>
    <t>Cốc Đán</t>
  </si>
  <si>
    <t>Đường GTNT loại B, dài khoảng 4,5km</t>
  </si>
  <si>
    <t>Tràn liên hợp cống Nà Cuồn, xã Cốc Đán</t>
  </si>
  <si>
    <t>Tràn 02 nhịp cống, kích thước khoảng 4x2,5m, rộng 4m</t>
  </si>
  <si>
    <t>Cầu Bằng Lãng, Đường Bằng Lãng-Thuận Hưng, xã Thượng Quan</t>
  </si>
  <si>
    <t>Thượng Quan</t>
  </si>
  <si>
    <t xml:space="preserve">Cầu bản BTCT nhịp 9m rộng 4,5m; Đường GTNT loại A, dài 2,5km </t>
  </si>
  <si>
    <t>Cải tạo nâng cấp đường Nà Kịt-Nà Slánh thôn Nà Pò, xã Thượng Quan</t>
  </si>
  <si>
    <t>Đường GTNT loại B, dài khoảng 5 km</t>
  </si>
  <si>
    <t xml:space="preserve">Đầu tư cơ sở vật chất Trường tiểu học Thượng Quan </t>
  </si>
  <si>
    <t xml:space="preserve">Xây dựng 01 nhà 2 tầng gồm 06 phòng học bộ môn và phòng chức năng và một số hạng mục phụ trợ </t>
  </si>
  <si>
    <t xml:space="preserve">Đầu tư cơ sở vật chất Trường THCS Thượng Quan </t>
  </si>
  <si>
    <t xml:space="preserve">Xây dựng 02 nhà 2 tầng gồm 06 phòng học bộ môn và phòng chức năng và một số hạng mục phụ trợ </t>
  </si>
  <si>
    <t>Cải tạo, nâng cấp Đường 252B-Nà Coóc xã Thuần Mang</t>
  </si>
  <si>
    <t>Thuần Mang</t>
  </si>
  <si>
    <t>Đường GTNT loại B, dài khoảng 6,5 km</t>
  </si>
  <si>
    <t xml:space="preserve">Đầu tư cơ sở vật chất Trường PTDTBT THCS Lãng Ngâm </t>
  </si>
  <si>
    <t>Hiệp Lực</t>
  </si>
  <si>
    <t xml:space="preserve">Xây dựng 01 nhà 3 tầng gồm 07 phòng học bộ môn, phòng đa chức năng, thư viện và một số hạng mục phụ trợ </t>
  </si>
  <si>
    <t>Kênh mương Kềnh Cáng-Loòng Sang, thôn Pù Mò</t>
  </si>
  <si>
    <t>Bằng Vân</t>
  </si>
  <si>
    <t>Kênh BTXM,, tiết diện kênh bxh=(30x30), chiều dài dự kiến L=2000m</t>
  </si>
  <si>
    <t>Cải tạo nâng cấp đường liên xã từ Bản Hùa, Thị trấn Nà Phặc đi xã Mỹ Phương huyện Ba Bể</t>
  </si>
  <si>
    <t>Nà Phặc</t>
  </si>
  <si>
    <t>Đường GTNT loại A, dài khoảng 2,5 km</t>
  </si>
  <si>
    <t>Cầu vào khu dân cư thôn Cốc Pái, thị trấn Nà Phặc</t>
  </si>
  <si>
    <t>Cầu BTCT dự ứng lực nhịp khoảng 33m, rộng 4m</t>
  </si>
  <si>
    <t>Đầu tư cơ sở vật chất trạm y tế Cốc Đán</t>
  </si>
  <si>
    <t xml:space="preserve">Xây dựng cơ sở vật chất đạt chuẩn phục vụ khám chữa bệnh </t>
  </si>
  <si>
    <t>Đường Nà Mu - Khuổi Chắp, xã Thuần Mang (giai đoạn 3)</t>
  </si>
  <si>
    <t>Đường GTNT loại B, dài khoảng 2 km</t>
  </si>
  <si>
    <t>Cải tạo nâng cấp hệ thống giao thông nông thôn thị trấn Nà Phặc</t>
  </si>
  <si>
    <t>Cải tạo nâng cấp 06 tuyến đường, Đường GTNT loại B, dài khoảng 5,6 km</t>
  </si>
  <si>
    <t>Cầu và đường vào khu Hang Cạt, thôn Bản Hòa, xã Trung Hòa</t>
  </si>
  <si>
    <t>Trung Hòa</t>
  </si>
  <si>
    <t>Cầu BTCT nhịp 6m, rộng 4m, Đường GTNT loại B dài khoảng 1km</t>
  </si>
  <si>
    <t>Đập kênh Phai noãn thôn Hoàng Phài xã Cốc Đán</t>
  </si>
  <si>
    <t xml:space="preserve">Cốc Đán </t>
  </si>
  <si>
    <t>Đập xây đá hộc bọc BTCT rộng khoảng 15m, kênh dài 30x30 dài 900m</t>
  </si>
  <si>
    <t>Cải tạo nâng cấp đường từ Nà Đeng lên hội trường Tổ dân phố Mảy Van</t>
  </si>
  <si>
    <t>Đường GTNT loại B, dài khoảng 3,5 km</t>
  </si>
  <si>
    <t>Nâng cấp đường Nặm Slặc - nhà họp thôn Slam Coóc, xã Thượng Quan</t>
  </si>
  <si>
    <t>Đường GTNT loại B, dài khoảng 1,6 km</t>
  </si>
  <si>
    <t>Đầu tư trạm y tế Thượng Quan đạt chuẩn</t>
  </si>
  <si>
    <t>Cải tạo nâng cấp đường liên xã từ Bản Duồm, xã Thượng Ân đến Tân Ý II, xã Vân Tùng</t>
  </si>
  <si>
    <t>Thượng Ân, Vân Tùng</t>
  </si>
  <si>
    <t>Đường GTNT loại A, dài khoảng 6 km</t>
  </si>
  <si>
    <t>Đường Bằng Lãng Khuổi Khương xã Thượng Quan</t>
  </si>
  <si>
    <t>Đường liên xã từ thôn Phiêng Dượng, xã Đức Vân đến thôn Ma Nòn, xã Thượng Quan</t>
  </si>
  <si>
    <t>Đức Vân + Thượng Quan</t>
  </si>
  <si>
    <t>Đường GTNT loại B, dài khoảng 7 km</t>
  </si>
  <si>
    <t>Cải tạo nâng cấp đường liên xã từ Pù Piót, xã Thượng Quan đến xã Lương Thượng, huyện Nà Rì</t>
  </si>
  <si>
    <t>Đường GTNT loại B, dài khoảng 6 km</t>
  </si>
  <si>
    <t>Nâng cấp đường từ QL279 đến khu dân cư Khau Tán</t>
  </si>
  <si>
    <t>Đường liên xã từ thôn Nà Kéo, xã Thượng Quan đến thôn Thôm Tà, xã Thuần Mang</t>
  </si>
  <si>
    <t>Thượng Quan  Thuần Mang</t>
  </si>
  <si>
    <t xml:space="preserve">Đầu tư cơ sở vật chất Trường TH và THCS Thượng Ân </t>
  </si>
  <si>
    <t>Thượng Ân</t>
  </si>
  <si>
    <t xml:space="preserve">Xây dựng 01 nhà 2 tầng gồm 06 phòng học bộ môn và một số hạng mục phụ trợ </t>
  </si>
  <si>
    <t>Cầu Pù Đồn xã Cốc Đán</t>
  </si>
  <si>
    <t xml:space="preserve">Cầu BTCT nhịp 6m, rộng 4m </t>
  </si>
  <si>
    <t>Đường Bản Sù, Khuổi Slương xã Cốc Đán</t>
  </si>
  <si>
    <t>Đường GTNT loại B, dài khoảng 4 km</t>
  </si>
  <si>
    <t>Đường liên xã từ thôn Đông Chót, xã Bằng Vân đến thôn Nưa Phia, xã Đức Vân</t>
  </si>
  <si>
    <t>Bằng Vân, Đức Vân</t>
  </si>
  <si>
    <t>Đường GTNT loại B, dài khoảng 4,5 km</t>
  </si>
  <si>
    <t>Đầu tư cơ sở vật chất trường Mầm non Nà Khoang</t>
  </si>
  <si>
    <t>Xây dựng mới cơ sở vật chất đạt chuẩn</t>
  </si>
  <si>
    <t>HUYỆN PÁC NẶM</t>
  </si>
  <si>
    <t>Đường An Thắng - Bằng Thành, huyện Pác Nặm (giai đoạn 1)</t>
  </si>
  <si>
    <t xml:space="preserve"> 12km đường + cầu vượt sông Năng, góp phần hoàn thành tiêu chí giao thông thúc đẩy PTKT-XH của nhân dân 03 xã An Thắng, Bằng Thành và xã Mai Long, huyện Nguyên Bình, tỉnh Cao Bằng, với khoảng 320 hộ của 03 xã hưởng lợi;</t>
  </si>
  <si>
    <t xml:space="preserve">Giai đoạn 2022-2025 </t>
  </si>
  <si>
    <t>Trường Tiểu học Bằng Thành I, huyện PácNặm</t>
  </si>
  <si>
    <t>Nhà hiệu bộ, phòng lớp học, và các hạng mục khác</t>
  </si>
  <si>
    <t>Đường Liên thôn Khâu Bang - Nặm Sam (điểm trường Khâu Bang - Nặm Sam)</t>
  </si>
  <si>
    <t>thôn Khâu Bang - Nặm Sam</t>
  </si>
  <si>
    <t xml:space="preserve">Nâng cấp đổ bê tông mặt đường cấp B+ dãnh dọc 4,8km </t>
  </si>
  <si>
    <t>Đường Nà Hoi - Thôm Niêng, xã Bộc Bố, huyện Pác Nặm</t>
  </si>
  <si>
    <t xml:space="preserve">Mở mới 5 km </t>
  </si>
  <si>
    <t>Đường Nà Phai, xã Nghiên Loan - Ma Khao, xã Cao Tân, huyện Pác Nặm</t>
  </si>
  <si>
    <t>Xã Nghiên Loan, Cao Tân</t>
  </si>
  <si>
    <t xml:space="preserve">Mở mới 1,5 km </t>
  </si>
  <si>
    <t>Cải tạo, nâng cấp đường Bộc Bố - Nhạn Môn ( Đoạn trung tâm đô thị), huyện Pác Nặm</t>
  </si>
  <si>
    <t>xã Bộc Bố, Nhạn Môn</t>
  </si>
  <si>
    <t xml:space="preserve"> xây dựng đường giao thông và các hạng mục phụ trợ</t>
  </si>
  <si>
    <t>Đường Cốc Lải - Ta Đào, xã Cao Tân, huyện Pác Nặm</t>
  </si>
  <si>
    <t>xã Cao Tân</t>
  </si>
  <si>
    <t>Mở mới +Nâng cấp Khoảng 6,5km</t>
  </si>
  <si>
    <t>Trường Tiểu học Cổ Linh, huyện Pác Nặm</t>
  </si>
  <si>
    <t>Nhà hiệu bộ, nhà đa năng, phòng lớp học, và các hạng mục khác</t>
  </si>
  <si>
    <t>Nâng cấp đường Nà Cà-Cốc Nghè xã Cổ Linh</t>
  </si>
  <si>
    <t>xã Cổ Linh</t>
  </si>
  <si>
    <t>Nâng cấp, đổ bê tông nền đường chiều dài khoảng 10,3 Km. Mặt đường rộng 3 đến 3,5m.
Đường cấp B+ hệ thông thoát nước dọc</t>
  </si>
  <si>
    <t>Đường Nặm Sai - Khên Lên, xã Công Bằng, huyện Pác Nặm</t>
  </si>
  <si>
    <t>Mở mới Khoảng 5km</t>
  </si>
  <si>
    <t>Đường Công Bằng - Thượng Giáp</t>
  </si>
  <si>
    <t>xã Công Bằng</t>
  </si>
  <si>
    <t>Nâng cấp cứng hóa bê tông cấp B + rãnh thoát nước dọc Khoảng 4km</t>
  </si>
  <si>
    <t>Đường Hồng Mú xã Giáo Hiệu - Slam Vè xã Nhạn Môn</t>
  </si>
  <si>
    <t>xã Giáo Hiệu, Nhạn Môn</t>
  </si>
  <si>
    <t>Mở mới khoảng 4,5km</t>
  </si>
  <si>
    <t>Đường Khu tái định cư Hồng Mú (Đoạn 2)</t>
  </si>
  <si>
    <t>Mở mới khoảng 3km</t>
  </si>
  <si>
    <t>Trường PTDTBT THCS Nghiên Loan, huyện Pác Nặm</t>
  </si>
  <si>
    <t>xã Nghiên Loan</t>
  </si>
  <si>
    <t xml:space="preserve"> Năm 2022</t>
  </si>
  <si>
    <t>Đường Nặm Khiếu -Slam Vè xã Nhạn Môn</t>
  </si>
  <si>
    <t>xã Nhạn Môn</t>
  </si>
  <si>
    <t>Đổ bê tông mặt rộng 3,5m; dày 0,16m; Dài khoảng 7km</t>
  </si>
  <si>
    <t>Nhà văn hóa xã Xuân La, huyện Pác Nặm</t>
  </si>
  <si>
    <t>xã Xuân La</t>
  </si>
  <si>
    <t>Xây mới nhà Văn hóa xã, trang thiết bị và các nội dung khác nhằm hoàn thành tiêu chí Nông thôn mới</t>
  </si>
  <si>
    <t>Đường Cọn Luông-Mù Trị xã Xuân La</t>
  </si>
  <si>
    <t xml:space="preserve">Nâng cấp, mở mới 3 km +cầu vượt dòng 15m </t>
  </si>
  <si>
    <t xml:space="preserve">Dự án 4: Phát triển giáo dục nghề nghiệp, việc làm bền vững </t>
  </si>
  <si>
    <t>B1</t>
  </si>
  <si>
    <t>Tiểu dự án 1: Phát triển giáo dục nghề nghiệp vùng nghèo, vùng khó khăn</t>
  </si>
  <si>
    <t>Đầu tư xây dựng cơ sở vật chất và các công trình phụ trợ phục vụ đào tạo nhân lực chất lượng cao giai đoạn 2021 - 2025 và định hướng đến năm 2030 tại trường Cao đẳng Bắc Kạn</t>
  </si>
  <si>
    <t>Thành phố Bắc Kạn</t>
  </si>
  <si>
    <t>Đầu tư xây dựng các tòa nhà chức năng, sữa chữa nhà xưởng, phòng học ký túc xá…</t>
  </si>
  <si>
    <t>B2</t>
  </si>
  <si>
    <t>Tiểu dự án 3: Hỗ trợ việc làm bền vững</t>
  </si>
  <si>
    <t>Cơ sở hạ tầng, trang thiết bị công nghệ thông tin để hiện đại hóa hệ thống thông tin thị trường lao động, và xây dựng các cơ sở dữ liệu</t>
  </si>
  <si>
    <t>Cơ sở hạ tầng, trang thiết bị công nghệ thông tin</t>
  </si>
  <si>
    <t>Cơ sở hạ tầng, trang thiết bị công nghệ thông tin để hiện đại hóa hệ thống thông tin thị trường lao động, hình thành sàn giao dịch việc làm trực tuyến và xây dựng các cơ sở dữ liệu</t>
  </si>
  <si>
    <t>Hỗ trợ trang thiết bị công nghệ thông tin để hiện đại hóa thông tin thị trường lao động</t>
  </si>
  <si>
    <t xml:space="preserve">Mua sắm trang thiết bị công nghệ thông tin </t>
  </si>
  <si>
    <t xml:space="preserve">Mua trang thiết bị công nghệ thông tin </t>
  </si>
  <si>
    <t>Về cơ sở hạ tầng, trang thiết bị công nghệ thông tin để hiện đại hóa hệ thông thông tin thị trường lao động, hình thành sàn giao dịch việc làm trực tuyến và xây dựng các cơ sờ dữ liệu</t>
  </si>
  <si>
    <t>Mua sắm trang thiết bị công nghệ thông tin để hiện đại hóa hệ thống thông tin thị trường lao động</t>
  </si>
  <si>
    <t>Cấp tỉnh</t>
  </si>
  <si>
    <t>Mua sắm trang thiết bị, nâng cấp hệ thống kết nối trực tuyến</t>
  </si>
  <si>
    <t>Phụ lục số 02</t>
  </si>
  <si>
    <t>DỰ KIẾN DANH MỤC DỰ ÁN THỰC HIỆN CHƯƠNG TRÌNH MỤC TIÊU QUỐC GIA XÂY DỰNG NÔNG THÔN MỚI GIAI ĐOẠN 2021-2025</t>
  </si>
  <si>
    <t>Nội dung</t>
  </si>
  <si>
    <t>Kế hoạch trung hạn giai đoạn 2021-2025</t>
  </si>
  <si>
    <t>Trong đó</t>
  </si>
  <si>
    <t>Năm 2021</t>
  </si>
  <si>
    <t>Giai đoạn 2023-2025</t>
  </si>
  <si>
    <t>Nguồn NSTW</t>
  </si>
  <si>
    <t>Đối ứng ngân sách tỉnh</t>
  </si>
  <si>
    <t>Nguồn khác</t>
  </si>
  <si>
    <t>IX</t>
  </si>
  <si>
    <t>X</t>
  </si>
  <si>
    <t>XI</t>
  </si>
  <si>
    <t>XII</t>
  </si>
  <si>
    <t>XIII</t>
  </si>
  <si>
    <t>XIV</t>
  </si>
  <si>
    <t>HUYỆN NA RÌ</t>
  </si>
  <si>
    <t>Cường Lợi</t>
  </si>
  <si>
    <t>Đường trục thôn Pò Nim đến Thẳm En</t>
  </si>
  <si>
    <t>Sửa chữa khu thể thao xã Cường Lợi</t>
  </si>
  <si>
    <t>Đường liên thôn Pò Nim - Nà Đeng ( đoạn đầu tuyến)</t>
  </si>
  <si>
    <t>Đường liên thôn Nà Đeng - Pò Nim   ( đoạn 2)</t>
  </si>
  <si>
    <t>Đường trục thôn Nà Sla</t>
  </si>
  <si>
    <t>Xây tường rào trường TH &amp;THCS xã Cường Lợi</t>
  </si>
  <si>
    <t>Đường ngõ xóm thôn Nà Chè</t>
  </si>
  <si>
    <t>Đường trục thôn Nà Khưa</t>
  </si>
  <si>
    <t>Đường trục thôn Nà Khun</t>
  </si>
  <si>
    <t>Đường ngõ xóm Nà Nưa</t>
  </si>
  <si>
    <t>Côn Minh</t>
  </si>
  <si>
    <t>Đường trục thôn Nà Mòn</t>
  </si>
  <si>
    <t>Nâng cấp mương thủy lợi Phai Cằm</t>
  </si>
  <si>
    <t>Trần Phú</t>
  </si>
  <si>
    <t>Đường liên thôn Pá Phấy - Nà Noong</t>
  </si>
  <si>
    <t>Đường liên thôn Khau Moóc - Nà Mới đoạn 2</t>
  </si>
  <si>
    <t>Cư Lễ</t>
  </si>
  <si>
    <t>Sơn Thành</t>
  </si>
  <si>
    <t>Xuân Dương</t>
  </si>
  <si>
    <t>Đường trục thôn từ ĐT 256 đến Nà Vài thôn Thôm Chản</t>
  </si>
  <si>
    <t>Nâng cấp đường từ ĐT 256 kéo Hẩu (đoạn 3) thôn Cốc Càng</t>
  </si>
  <si>
    <t>Nhà Văn Hóa thôn Thôm Chản</t>
  </si>
  <si>
    <t>Liêm Thủy</t>
  </si>
  <si>
    <t>Đường liên thôn Nà Pì Nà Bó</t>
  </si>
  <si>
    <t>Đường từ 256 vào Cốc Mận thôn Nà Pì</t>
  </si>
  <si>
    <t>Đường vào nhà họp thôn Nà Pì</t>
  </si>
  <si>
    <t>Đường Khuổi Pẩu thôn Lũng Danh</t>
  </si>
  <si>
    <t xml:space="preserve"> Đường Bó ngần Thôn Nà Pì</t>
  </si>
  <si>
    <t>Văn Minh</t>
  </si>
  <si>
    <t>Nâng cấp đường Pác Lùng Deng, thôn Nà Deng</t>
  </si>
  <si>
    <t>Nâng cấp trục đường chính đến Nhà Văn hóa, thôn Pác Ban</t>
  </si>
  <si>
    <t>Nâng cấp mương Lăng Slườn, thôn Khuổi Liềng</t>
  </si>
  <si>
    <t>Nâng cấp mương Sọ xả, thôn Nà Ngòa</t>
  </si>
  <si>
    <t>Nâng cấp mương Nà Piẹt, thôn Nà Piẹt</t>
  </si>
  <si>
    <t xml:space="preserve">Nâng cấp mương Thôm Ngân , thôn Khuổi Liềng </t>
  </si>
  <si>
    <t>Văn Lang</t>
  </si>
  <si>
    <t>Nâng cấp mương Pùng Lúm - Nà Sưa, thôn Khau Lạ, xã Văn Lang</t>
  </si>
  <si>
    <t>Nâng cấp mương nước thải sinh hoạt Nà Thôm thôn Chợ Mới, xã Văn Lang</t>
  </si>
  <si>
    <t>Nâng cấp mương thủy lợi Nà Nghiềng - Nà Kiềng thôn Nà Diệc, xã Văn Lang</t>
  </si>
  <si>
    <t>Quang Phong</t>
  </si>
  <si>
    <t>Nhà văn hóa thôn Khuổi Căng</t>
  </si>
  <si>
    <t>Đường bê tông trục thôn Nà Vả đoạn từ Thôm Luổm - Phiêng Vả</t>
  </si>
  <si>
    <t>Đổng Xá</t>
  </si>
  <si>
    <t>Đường liên thôn Nà Thác - Lũng Tao</t>
  </si>
  <si>
    <t>Đường liên thôn Khuổi Nà – Khuổi Cáy</t>
  </si>
  <si>
    <t>Dương Sơn</t>
  </si>
  <si>
    <t>Đường bê tông liên thôn Rầy Ỏi - Khuổi Kheo (đoạn Nà Ngăm, Nà Phai- Nà Nen)</t>
  </si>
  <si>
    <t>Kim Hỷ</t>
  </si>
  <si>
    <t>Đường liên thôn Nà Lác - Khuổi Còi (Km 7 + 700 đến Km 8 + 500)</t>
  </si>
  <si>
    <t>Đường liên thôn Nà Ản - Cốc Tém (Km2  đến Km 2 + 800)</t>
  </si>
  <si>
    <t>XV</t>
  </si>
  <si>
    <t>Lương Thương</t>
  </si>
  <si>
    <t>Bê tông tuyến đường từ Quốc lộ 279 đến Khuổi Kích thôn Khuổi Nộc</t>
  </si>
  <si>
    <t>Nối tiếp tuyến mương tiêu khu Nà cạm thôn Pàn Xả ra sông Bắc Giang</t>
  </si>
  <si>
    <t>XVI</t>
  </si>
  <si>
    <t>Văn Vũ</t>
  </si>
  <si>
    <t xml:space="preserve">Đường bê tông Pò Làng - Cạm Sâu, thôn Pò Cạu, xã Văn Vũ, huyện Na Rì </t>
  </si>
  <si>
    <t xml:space="preserve">Đường bê tông Pò Khon - Khuổi Sỏm, thôn Pò Rản, xã Văn Vũ, huyện Na Rì </t>
  </si>
  <si>
    <t>Xây dựng sân thể thao xã</t>
  </si>
  <si>
    <t>Tổng mức đầu tư</t>
  </si>
  <si>
    <t>Cụ thể:</t>
  </si>
  <si>
    <t>Đơn vị: Triệu đồng</t>
  </si>
  <si>
    <t>ĐỊA PHƯƠNG</t>
  </si>
  <si>
    <t>Tổng kế hoạch vốn ĐTPT NSNN giai đoạn 2021-2025</t>
  </si>
  <si>
    <t>Tổng kế hoạch vốn ĐTPT NSTW hỗ trợ giai đoạn 2021-2025</t>
  </si>
  <si>
    <r>
      <t xml:space="preserve">Phần đối ứng ngân sách địa phương cấp tỉnh </t>
    </r>
    <r>
      <rPr>
        <b/>
        <i/>
        <sz val="14"/>
        <color theme="1"/>
        <rFont val="Times New Roman"/>
        <family val="1"/>
      </rPr>
      <t>(tối thiểu 5% tổng vốn ngân sách trung ương)</t>
    </r>
  </si>
  <si>
    <t xml:space="preserve">Tổng </t>
  </si>
  <si>
    <t>Đối ứng giai đoạn 2023-2025</t>
  </si>
  <si>
    <t>Năm 2021 
Chuyển sang thực hiện năm 2022)</t>
  </si>
  <si>
    <t>Đối ứng năm 2021 (chuyển sang thực hiện năm 2022)</t>
  </si>
  <si>
    <t>Đối ứng năm 2022</t>
  </si>
  <si>
    <t>Đối tượng xã</t>
  </si>
  <si>
    <t>Xã Liêm Thuỷ</t>
  </si>
  <si>
    <t>Trong đó:</t>
  </si>
  <si>
    <t>Phụ lục 4</t>
  </si>
  <si>
    <t xml:space="preserve">PHƯƠNG ÁN PHÂN BỔ VỐN ĐẦU TƯ THỰC HIỆN CHƯƠNG TRÌNH MỤC TIÊU QUỐC GIA XÂY DỰNG NÔNG THÔN MỚI GIAI ĐOẠN 2021-2025 </t>
  </si>
  <si>
    <t>Nhà văn hóa thôn Khuổi Can</t>
  </si>
  <si>
    <t>Thôn Khuổi Can</t>
  </si>
  <si>
    <t>Xây dựng Nhà văn hóa thôn 50 chỗ ngồi theo thiết kế mẫu tại Quyết định số 1355/QĐ-UBND ngày 08/8/2018</t>
  </si>
  <si>
    <t>Bê tông đường trục thôn Na Tha đoạn từ suối Nà Phúc đến Mỏ Nọi</t>
  </si>
  <si>
    <t>Đường GTNT cấp B theo thiết kế mẫu tại Quyết định số 1355/QĐ-UBND ngày 08/8/2018 của UBND tỉnh, Quyết định 991/QĐ-UBND ngày 03/6/2020; chiều dài khoảng 1000m</t>
  </si>
  <si>
    <t>Đường GTNT cấp D theo thiết kế mẫu tại Quyết định số 1355/QĐ-UBND ngày 08/8/2018 của UBND tỉnh, Quyết định 991/QĐ-UBND ngày 03/6/2020; chiều dài khoảng 500 m</t>
  </si>
  <si>
    <t>Xây phòng đa năng trường tiểu học Trần Phú</t>
  </si>
  <si>
    <t>Trường tiểu học Trần Phú</t>
  </si>
  <si>
    <t>Thiết kế xây mới phòng học với tổng diện tích khoảng 100m2</t>
  </si>
  <si>
    <t>Xây dựng đập kênh Cốc Lồm, thôn Nà Vèn</t>
  </si>
  <si>
    <t>Thôn Nà Vèn</t>
  </si>
  <si>
    <t>Xây mới đập, đổ kênh bê tông xi măng dài 600m</t>
  </si>
  <si>
    <t>Công trình đường Cốc Kham - Phiêng Luông</t>
  </si>
  <si>
    <t xml:space="preserve">Xây kênh thoát nước chiều dài khoảng 1000 m; </t>
  </si>
  <si>
    <t>Nâng cấp hệ thống thủy lợi Cốc Đông, Nà Dụ</t>
  </si>
  <si>
    <t>Thôn Thôm Khinh</t>
  </si>
  <si>
    <t>Nhà văn hóa thôn Khuổi Phầy</t>
  </si>
  <si>
    <t>Mương Khuổi Phầy</t>
  </si>
  <si>
    <t>Xây dựng Nhà văn hóa thôn 50 chỗ ngồi</t>
  </si>
  <si>
    <t xml:space="preserve">Xây dựng Nhà văn hóa thôn 50 chỗ ngồi </t>
  </si>
  <si>
    <t>Xây dựng mương Phai Hin - Khuổi Bốc</t>
  </si>
  <si>
    <t>Nà Dài</t>
  </si>
  <si>
    <t>Mương đất</t>
  </si>
  <si>
    <t>Đường đất</t>
  </si>
  <si>
    <t>Nâng cấp đường liên thôn Nà Lác - Khuổi Phầy (Km 8 + 500 đến Km 8 + 600)</t>
  </si>
  <si>
    <t>Nâng cấp đường liên thôn Nà Ản - Cốc Tém (Km 2+800 đến Km2+900)</t>
  </si>
  <si>
    <t>Nâng cấp đường liên thôn Nà Lác - Khuổi Phầy (Km 9+100 đến Km9+500)</t>
  </si>
  <si>
    <t>Nâng cấp đường liên thôn Nà Ản - Cốc Tém (Km 2+900 đến Km3+300)</t>
  </si>
  <si>
    <t>Nâng cấp đường liên thôn Nà Lác - Khuổi Phầy (Km8+700 đến Km9+100)</t>
  </si>
  <si>
    <t>Nâng cấp đường liên thôn Nà Ản - Cốc Tém (Km 3+300 đến Km3+700)</t>
  </si>
  <si>
    <t>Nâng cấp đường liên thôn Nà Lác - Khuổi Phầy (Km 6 + 500 đến Km7+00)</t>
  </si>
  <si>
    <t>Nâng cấp đường liên thôn Nà Ản - Cốc Tém (Km 3+700 đến Km4+300)</t>
  </si>
  <si>
    <t>Hệ thống mương thuỷ lợi khu mỏ thôn Nà Làng</t>
  </si>
  <si>
    <t>Kênh bê tông mác 150, mặt cắt kênh 30x30; chiều dài khoảng 750m</t>
  </si>
  <si>
    <t>Cải tạo nâng cấp mương thuỷ lợi Pàn Cà</t>
  </si>
  <si>
    <t>Kênh bê tông mác 150, mặt cắt kênh 30x30; chiều dài khoảng 3000 m</t>
  </si>
  <si>
    <t>Xây rãnh thoát nước đường liên thôn Khau Moóc - Phiêng Pụt</t>
  </si>
  <si>
    <t>Nâng cấp mương Cốc Đông, thôn Nà Dụ</t>
  </si>
  <si>
    <t>,</t>
  </si>
  <si>
    <t>Dự án Đường Bê Tông Phiêng cuôn - Phiêng Hẩu.</t>
  </si>
  <si>
    <t xml:space="preserve">Đường bê tông đường trục thôn Nà Dài </t>
  </si>
  <si>
    <t xml:space="preserve">Đổ bê tông đường ngõ xóm Pò Pái  </t>
  </si>
  <si>
    <t xml:space="preserve">Đổ bê tông đường trục thôn Khau Pần </t>
  </si>
  <si>
    <t>Đổ bê tông đường trục thôn Cạm
Mjầu – Pác Ảng – Cốc Cam</t>
  </si>
  <si>
    <t xml:space="preserve">Đổ bê tông đường ngõ xóm thôn Pò
Rì </t>
  </si>
  <si>
    <t>Đổ bê tông đường trục thôn Khuổi
Quân</t>
  </si>
  <si>
    <t>IV.2</t>
  </si>
  <si>
    <t>Nội dung số 02: Đầu tư xây dựng, cải tạo nâng cấp mạng lưới chợ vùng đồng bào dân tộc thiểu số và miền núi</t>
  </si>
  <si>
    <t>Đầu tư xây dựng cải tạo, nâng cấp mạng lưới chợ vùng đồng bào dân tộc thiểu số và miền núi năm 2022, chương trình MTQG phát triển KT – XH vùng đồng bào DTTS&amp;MN năm 2022</t>
  </si>
  <si>
    <t>Đầu tư xây dựng cải tạo, nâng cấp mạng lưới chợ vùng đồng bào dân tộc thiểu số và miền núi chương trình MTQG phát triển KT – XH vùng đồng bào DTTS&amp;MN năm 2023-2025</t>
  </si>
  <si>
    <t>Đầu tư xây dựng cải tạo, nâng cấp mạng lưới chợ vùng đồng bào dân tộc thiểu số và miền núi chương trình MTQG phát triển KT – XH vùng đồng bào DTTS&amp;MN năm 2024-2025</t>
  </si>
  <si>
    <t>IV.3</t>
  </si>
  <si>
    <t>Nội dung 3: Đầu tư xây dựng, nâng cấp, cải tạo, sửa chữa, bảo dưỡng, mua sắm trang thiết bị cho các trạm y tế xã bảo đảm đạt chuẩn</t>
  </si>
  <si>
    <t>Dự án đầu tư xây dựng, nâng cấp, cải tạo, sửa chữa, bảo dưỡng, mua sắm trang thiết bị cho các trạm y tế xã đảm bảo đạt chuẩn (trạm y tế xã Côn Minh, Văn Lang, Kim Hỷ, Sỹ Bình)</t>
  </si>
  <si>
    <t>IV.4</t>
  </si>
  <si>
    <t>Nội dung 4: Đầu tư cứng hóa đường đến trung tâm xã chưa được cứng hóa; ưu tiên đầu tư đối với các xã chưa có đường từ trung tâm huyện đến trung tâm xã, đường liên xã (từ trung tâm xã đến trung tâm xã)</t>
  </si>
  <si>
    <t xml:space="preserve"> Chợ Mới</t>
  </si>
  <si>
    <t>Đường Nông Hạ - Khe Thỉ: ĐH.75</t>
  </si>
  <si>
    <t>Xã Nông Hạ</t>
  </si>
  <si>
    <t>Dự kiến chiều dài 8km</t>
  </si>
  <si>
    <t>2022-2024</t>
  </si>
  <si>
    <t>Đường Yên Cư - Cao Kỳ</t>
  </si>
  <si>
    <t>Xã Yên Cư, xã Cao Kỳ</t>
  </si>
  <si>
    <t>Dự kiến chiều dài 14,4 km</t>
  </si>
  <si>
    <t>Bạch Thông</t>
  </si>
  <si>
    <t>Đường liên xã Cao Sơn - Mỹ Thanh, huyện Bạch Thông</t>
  </si>
  <si>
    <t>Thôn Thôm Phụ, xã Cao Sơn - thôn Bản Châng, xã Mỹ Thanh</t>
  </si>
  <si>
    <t>Dự kiến chiều dài 13,5 km</t>
  </si>
  <si>
    <t>Đường liên xã Quang thuận huyện Bạch Thông - xã Mai Lạp Chợ Mới</t>
  </si>
  <si>
    <t xml:space="preserve">xã Quang Thuận - xã Mai Lạp </t>
  </si>
  <si>
    <t>Dự kiến chiều dài 8,4 km</t>
  </si>
  <si>
    <t>Chợ Đồn</t>
  </si>
  <si>
    <t>Đường Bình Trung-Trung Minh (Tuyên Quang)</t>
  </si>
  <si>
    <t>Xã Bình Trung và giáp ranh xã Trung Minh (Tuyên Quang)</t>
  </si>
  <si>
    <t>Dự kiến chiều dài 6 km</t>
  </si>
  <si>
    <t>Na Rỳ</t>
  </si>
  <si>
    <t>Cải tạo, nâng cấp đường Quang Phong - Đổng Xá</t>
  </si>
  <si>
    <t>xã Quang Phong, xã Đổng Xá</t>
  </si>
  <si>
    <t>Dự kiến chiều dài 14 km</t>
  </si>
  <si>
    <t>Ngân Sơn</t>
  </si>
  <si>
    <t xml:space="preserve">Đường từ trung tâm xã Cốc Đán, huyện Ngân Sơn đến xã Thành Công, huyện Nguyên Bình  </t>
  </si>
  <si>
    <t xml:space="preserve">Xã Cốc Đán  </t>
  </si>
  <si>
    <t>Dự kiến chiều dài 4,5 km</t>
  </si>
  <si>
    <t>Ba Bể</t>
  </si>
  <si>
    <t>Cải tạo, nâng cấp đường nối QL 279 đến trung tâm xã Phúc Lộc</t>
  </si>
  <si>
    <t>Xã Phúc Lộc</t>
  </si>
  <si>
    <t>Dự kiến chiều dài 3,1km</t>
  </si>
  <si>
    <t>Pác Nặm</t>
  </si>
  <si>
    <t>Đường Nghiên Loan - Cổ Linh</t>
  </si>
  <si>
    <t>Xã Cổ Linh - Nghiên Loan</t>
  </si>
  <si>
    <t>Dự kiến chiều dài 4,5km</t>
  </si>
  <si>
    <t>DỰ ÁN 5: PHÁT TRIỂN GIÁO DỤC ĐÀO TẠO NÂNG CAO CHẤT LƯỢNG NGUỒN NHÂN LỰC</t>
  </si>
  <si>
    <t>Đổi mới hoạt động, củng cố phát triển các trường phổ thông dân tộc nội trú, trường phổ thông dân tộc bán trú, trường phổ thông có học sinh ở bán trú và xóa mù chữ cho người dân vùng đồng bào dân tộc thiểu số, Chương trình MTQG phát triển KT – XH vùng đồng bào DTTS&amp;MN năm 2022</t>
  </si>
  <si>
    <t>Đổi mới hoạt động, củng cố phát triển các trường phổ thông dân tộc nội trú, trường phổ thông dân tộc bán trú, trường phổ thông có học sinh ở bán trú và xóa mù chữ cho người dân vùng đồng bào dân tộc thiểu số, Chương trình MTQG phát triển KT – XH vùng đồng bào DTTS&amp;MN năm 2023-2025</t>
  </si>
  <si>
    <t>DỰ ÁN 6: BẢO TỒN, PHÁT HUY GIÁ TRỊ VĂN HÓA TRUYỀN THỐNG TỐT ĐẸP CỦA CÁC DÂN TỘC THIỂU SỐ GẮN VỚI PHÁT TRIỂN DU LỊCH</t>
  </si>
  <si>
    <t>Hỗ trợ đầu tư xây dựng điểm đến du lịch tiêu biểu vùng đồng bào dân tộc thiểu số và miền núi</t>
  </si>
  <si>
    <t>Hỗ trợ đầu tư bảo tồn làng, bản, văn hóa truyền thống tiêu biểu của các dân tộc thiểu số</t>
  </si>
  <si>
    <t>Hỗ trợ tu bổ, tôn tạo di tích quốc gia đặc biệt, di tích quốc gia có giá trị tiêu biểu của các dân tộc thiểu số:</t>
  </si>
  <si>
    <t>-</t>
  </si>
  <si>
    <t xml:space="preserve">Đầu tư tu bổ, tôn </t>
  </si>
  <si>
    <t>Hỗ trợ đầu tư xây dựng thiết chế văn hóa, thể thao tại các thôn đồng bào dân tộc thiểu số và miền núi</t>
  </si>
  <si>
    <t>DỰ ÁN 7: CHĂM SÓC SỨC KHỎE NHÂN DÂN, NÂNG CAO THỂ TRẠNG, TẦM VÓC NGƯỜI DÂN TỘC THIỂU SỐ; PHÒNG CHỐNG SUY DINH DƯỠNG TRẺ EM</t>
  </si>
  <si>
    <t>Công trình: Trung tâm y tế huyện Ngân Sơn</t>
  </si>
  <si>
    <t>Dự án ứng dụng công nghệ thông tin hỗ trợ phát triển kinh tế xã hội và đảm bảo an ninh trật tự vùng đồng bào dân tộc thiểu số và miền núi huyện Chợ Mới</t>
  </si>
  <si>
    <t>Dự án ứng dụng công nghệ thông tin hỗ trợ phát triển kinh tế xã hội và đảm bảo an ninh trật tự vùng đồng bào dân tộc thiểu số và miền núi huyện Chợ Đồn</t>
  </si>
  <si>
    <t>Dự án ứng dụng công nghệ thông tin hỗ trợ phát triển kinh tế xã hội và đảm bảo an ninh trật tự vùng đồng bào dân tộc thiểu số và miền núi huyện Ngân Sơn</t>
  </si>
  <si>
    <t>Dự án ứng dụng công nghệ thông tin hỗ trợ phát triển kinh tế xã hội và đảm bảo an ninh trật tự vùng đồng bào dân tộc thiểu số và miền núi huyện Bạch Thông</t>
  </si>
  <si>
    <t>Dự án ứng dụng công nghệ thông tin hỗ trợ phát triển kinh tế xã hội và đảm bảo an ninh trật tự vùng đồng bào dân tộc thiểu số và miền núi huyện Na Rì</t>
  </si>
  <si>
    <t>Dự án ứng dụng công nghệ thông tin hỗ trợ phát triển kinh tế xã hội và đảm bảo an ninh trật tự vùng đồng bào dân tộc thiểu số và miền núi huyện Pác Nặm</t>
  </si>
  <si>
    <t>Dự án ứng dụng công nghệ thông tin hỗ trợ phát triển kinh tế xã hội và đảm bảo an ninh trật tự vùng đồng bào dân tộc thiểu số và miền núi huyện Ba Bể</t>
  </si>
  <si>
    <t>Dự án ứng dụng công nghệ thông tin hỗ trợ phát triển kinh tế xã hội và đảm bảo an ninh trật tự vùng đồng bào dân tộc thiểu số và miền núi tỉnh Bắc Kạn</t>
  </si>
  <si>
    <t>Nhà lớp học âm nhạc, thư viện, phòng thiết bị trường TH&amp;THCS Lương Thượng</t>
  </si>
  <si>
    <t>Xây dựng phòng học theo Quyết định số 1499/QĐ-UBND ngày 25/9/2017; Quyết định số 991/QĐ-UBND ngày 03/6/2020 của UBND tỉnh Bắc Kạn</t>
  </si>
  <si>
    <t>Cải tạo nâng cấp mương thuỷ lợi Vằng Đeng</t>
  </si>
  <si>
    <t>Kênh bê tông mác 150, mặt cắt kênh 30x30; chiều dài khoảng 3000m</t>
  </si>
  <si>
    <t>Nâng cấp hệ thống thuỷ lợi Bó Giểng - Nà Lọ, thôn Vằng Khít</t>
  </si>
  <si>
    <t>Xây mới tuyến mương dài khoảng1,2km, kích thước 35 x 35cm</t>
  </si>
  <si>
    <t xml:space="preserve">Đổ bê tông đường QL3B -Pá Deng - Kéo Pựt </t>
  </si>
  <si>
    <t>Khau Pần</t>
  </si>
  <si>
    <t xml:space="preserve">Mở mới đường sản xuất thôn Khau Pần </t>
  </si>
  <si>
    <t>(Kèm theo Báo cáo số      /BC-UBND huyện Na Rì ngày 28/7/2022)</t>
  </si>
  <si>
    <t>Kế hoạch vốn đã phân bổ</t>
  </si>
  <si>
    <t>Kế hoạch vốn năm 2023</t>
  </si>
  <si>
    <t>Năm 2022-2023</t>
  </si>
  <si>
    <t xml:space="preserve"> DỰ KIẾN DANH MỤC CÁC DỰ ÁN/CÔNG TRÌNH THUỘC CHƯƠNG TRÌNH MỤC TIÊU QUỐC GIA PHÁT TRIỂN KINH TẾ XÃ HỘI VÙNG ĐỒNG BÀO DÂN TỘC THIỂU SỐ VÀ MIỀN NÚI GIAI ĐOẠN 2021-2025 VÀ NĂM 2023</t>
  </si>
  <si>
    <t>Chủ đầu tư</t>
  </si>
  <si>
    <t>UBND TT.Yến Lạc</t>
  </si>
  <si>
    <t>UBND xã Quang Phong</t>
  </si>
  <si>
    <t>UBND xã Côn Minh</t>
  </si>
  <si>
    <t>UBND xã Lương Thượng</t>
  </si>
  <si>
    <t>UBND xã Dương Sơn</t>
  </si>
  <si>
    <t>UBND xã Trần Phú</t>
  </si>
  <si>
    <t>UBND xã Cường Lợi</t>
  </si>
  <si>
    <t>UBND xã Cư Lễ</t>
  </si>
  <si>
    <t>UBND xã Đổng Xá</t>
  </si>
  <si>
    <t>Ban QLDA ĐTXD huyện</t>
  </si>
  <si>
    <t>Đường bê tông Thôm Khon - Khuổi Tàn (giai đoạn 1)</t>
  </si>
  <si>
    <t>UBND xã Văn Vũ</t>
  </si>
  <si>
    <t>UBND xã Văn Minh</t>
  </si>
  <si>
    <t>UBND xã Kim Lư</t>
  </si>
  <si>
    <t>UBND xã Xuân Dương</t>
  </si>
  <si>
    <t>UBND xã Liêm Thủy</t>
  </si>
  <si>
    <t>UBND xã Kim Hỷ</t>
  </si>
  <si>
    <t>XVII</t>
  </si>
  <si>
    <t>Nâng cấp hệ thống thủy lợi Hát Pái, thôn Nà Dụ</t>
  </si>
  <si>
    <t>(Kèm theo Quyết định số 2975/QĐ-UBND ngày 17/8/2022 của UBND huyện Na Rì)</t>
  </si>
  <si>
    <t xml:space="preserve"> DANH MỤC CÁC DỰ ÁN ĐẦU TƯ VÀ GIAO NHIỆM VỤ CHỦ ĐẦU TƯ THỰC HIỆN TIỂU DỰ ÁN 1-DỰ ÁN 4, CHƯƠNG TRÌNH MỤC TIÊU QUỐC GIA PHÁT TRIỂN KINH TẾ XÃ HỘI VÙNG ĐỒNG BÀO DÂN TỘC THIỂU SỐ VÀ MIỀN NÚI NĂM 2022, HUYỆN NA RÌ</t>
  </si>
  <si>
    <t>Thôn Nặm Dắm, xã Cường Lợi</t>
  </si>
  <si>
    <t>Thôn Nà Tát, xã Cường Lợi</t>
  </si>
  <si>
    <t>Thôn Nà Sang, xã Cường Lợi</t>
  </si>
  <si>
    <t>Thôn Khuổi Phầy, xã Kim Hỷ</t>
  </si>
  <si>
    <t>Thôn Lũng Cậu, xã Kim Hỷ</t>
  </si>
  <si>
    <t>Thôn Cốc Tém, xã Kim Hỷ</t>
  </si>
  <si>
    <t>Thôn Bản Vin, xã Kim Hỷ</t>
  </si>
  <si>
    <t>Thôn Nà Ản, xã Kim Hỷ</t>
  </si>
  <si>
    <t>Thôn Nà Mỏ, xã Kim Hỷ</t>
  </si>
  <si>
    <t>Thôn Lũng Danh, xã Liêm Thủy</t>
  </si>
  <si>
    <t>Thôn Nà Chang, xã Xuân Dương</t>
  </si>
  <si>
    <t>Thôn Khum Mằn, xã Kim Lư</t>
  </si>
  <si>
    <t>Thôn Pò Chẹt, xã Sơn Thành</t>
  </si>
  <si>
    <t>Thôn Nà Khon, xã Sơn Thành</t>
  </si>
  <si>
    <t>Thôn Nà Pàn, xã Sơn Thành</t>
  </si>
  <si>
    <t> Thôn Khuổi Tục, xã Văn Minh</t>
  </si>
  <si>
    <t> Thôn Nà Deng, xã Văn Minh</t>
  </si>
  <si>
    <t> Thôn Nà Mực, xã Văn Minh</t>
  </si>
  <si>
    <t>Thôn Nà Piẹt, xã Văn Minh</t>
  </si>
  <si>
    <t>Thôn Thôm Khinh, xã Văn Vũ</t>
  </si>
  <si>
    <t>Thôn Thôm Khon, xã Văn Vũ</t>
  </si>
  <si>
    <t>Thôn Lũng Tao, xã Đổng Xá</t>
  </si>
  <si>
    <t>Thôn Khuổi Nạc, xã Đổng Xá</t>
  </si>
  <si>
    <t>Thôn Khau Pần, xã Cư Lễ</t>
  </si>
  <si>
    <t>Thôn Nà Dài, xã Cư Lễ</t>
  </si>
  <si>
    <t>Thôn Nà Nen, xã Dương Sơn</t>
  </si>
  <si>
    <t>Thôn Nà Giàng, xã Dương Sơn</t>
  </si>
  <si>
    <t>Thôn Bản Giang, xã Lương Thượng</t>
  </si>
  <si>
    <t>Thôn Lùng Pảng, xã Côn Minh</t>
  </si>
  <si>
    <t>Thôn Lùng Vạng, xã Côn Minh</t>
  </si>
  <si>
    <t>Thôn Nà Ngoàn, xã Côn Minh</t>
  </si>
  <si>
    <t>Thôn Lùng Vai, xã Côn Minh</t>
  </si>
  <si>
    <t>Thôn Quan Làng, xã Quang Phong</t>
  </si>
  <si>
    <t>Thôn Nà Buốc, xã Quang Phong</t>
  </si>
  <si>
    <t>Thôn Nà Vả, xã Quang Phong</t>
  </si>
  <si>
    <t>Quyết định phê duyệt đầu tư</t>
  </si>
  <si>
    <t>Phân bổ kế hoạch vốn năm 2022</t>
  </si>
  <si>
    <t>Số 117/QĐ-UBND ngày 26/8/2022 của UBND xã Dương Sơn</t>
  </si>
  <si>
    <t>Số 118/QĐ-UBND ngày 26/8/2022 của UBND xã Dương Sơn</t>
  </si>
  <si>
    <t>Số 407/QĐ-UBND ngày 26/8/2022 của UBND xã Trần Phú</t>
  </si>
  <si>
    <t>Số 403/QĐ-UBND ngày 26/8/2022 của UBND xã Trần Phú</t>
  </si>
  <si>
    <t>Số 404/QĐ-UBND ngày 26/8/2022 của UBND xã Trần Phú</t>
  </si>
  <si>
    <t>Số 164/QĐ-UBND ngày 30/8/2022 của UBND xã Đổng Xá</t>
  </si>
  <si>
    <t>Số 165/QĐ-UBND ngày 30/8/2022 của UBND xã Đổng Xá</t>
  </si>
  <si>
    <t>Số 163/QĐ-UBND ngày 30/8/2022 của UBND xã Đổng Xá</t>
  </si>
  <si>
    <t>II.1</t>
  </si>
  <si>
    <t>Đường Nặm cắt thôn khuổi Tấy B</t>
  </si>
  <si>
    <t>A.1</t>
  </si>
  <si>
    <t>A.2</t>
  </si>
  <si>
    <t>A.3</t>
  </si>
  <si>
    <t>A.4</t>
  </si>
  <si>
    <t>A.5</t>
  </si>
  <si>
    <t>A.6</t>
  </si>
  <si>
    <t>A.7</t>
  </si>
  <si>
    <t>A.8</t>
  </si>
  <si>
    <t>A.9</t>
  </si>
  <si>
    <t>A.10</t>
  </si>
  <si>
    <t>A.11</t>
  </si>
  <si>
    <t>A.12</t>
  </si>
  <si>
    <t>A.13</t>
  </si>
  <si>
    <t>A.14</t>
  </si>
  <si>
    <t>A.15</t>
  </si>
  <si>
    <t>A.16</t>
  </si>
  <si>
    <t>A.17</t>
  </si>
  <si>
    <t>III.1</t>
  </si>
  <si>
    <t>Tiểu dự án 2: ứng dụng công nghệ thông tin hỗ trợ phát triển kinh tế - xã hội và đảm bảo an ninh trật tự vùng đồng bào dân tộc thiểu số và miền núi huyện Na Rì</t>
  </si>
  <si>
    <t>DỰ ÁN 10 - TRUYỀN THÔNG, TUYÊN TRUYỀN, VẬN ĐỘNG TRONG VÙNG ĐỒNG BÀO DÂN TỘC THIỂU SỐ, KIỂM TRA GIÁM SÁT ĐÁNH GIÁ VIỆC TỔ CHỨC THỰC HIỆN CHƯƠNG TRÌNH</t>
  </si>
  <si>
    <t>Nội dung số 01: Đầu tư cơ sở hạ tầng thiết yếu cùng đồng bào dân tộc thiểu số và miền núi; ưu tiên đối với các xã ĐBKK, thôn ĐBKK (Danh mục dự kiến)</t>
  </si>
  <si>
    <t xml:space="preserve"> DỰ KIẾN DANH MỤC DỰ ÁN THỰC HIỆN CHƯƠNG TRÌNH MỤC TIÊU QUỐC GIA PHÁT TRIỂN KINH TẾ XÃ HỘI VÙNG ĐỒNG BÀO DÂN TỘC THIỂU SỐ VÀ MIỀN NÚI GIAI ĐOẠN 2021-2025</t>
  </si>
  <si>
    <t>Thôn Nà Rầy, xã Quang Phong</t>
  </si>
  <si>
    <t>Thôn Nà Tha, xã Quang Phong</t>
  </si>
  <si>
    <t>Thôn Khuổi Căng, xã Quang Phong</t>
  </si>
  <si>
    <t>Thôn Khuổi Can, xã Quang Phong</t>
  </si>
  <si>
    <t>Thôn Áng Hin, xã Côn Minh</t>
  </si>
  <si>
    <t>Thôn Nà Làng, xã Lương Thượng</t>
  </si>
  <si>
    <t>Thôn Vằng Khít, xã Lương Thượng</t>
  </si>
  <si>
    <t>Thôn Khuổi Chang, xã Dương Sơn</t>
  </si>
  <si>
    <t>Thôn Rầy Ỏi, xã Dương Sơn</t>
  </si>
  <si>
    <t>Thôn Khung Xa, xã Dương Sơn</t>
  </si>
  <si>
    <t>Thôn Nà Ngăm, xã Dương Sơn</t>
  </si>
  <si>
    <t>Thôn Nà Mình, xã Dương Sơn</t>
  </si>
  <si>
    <t>Thôn Khuổi Kheo, xã Dương Sơn</t>
  </si>
  <si>
    <t>Thôn Nà Phai, xã Dương Sơn</t>
  </si>
  <si>
    <t>Thôn Nà Cà, xã Dương Sơn</t>
  </si>
  <si>
    <t>Thôn Nà Khoa, xã Dương Sơn</t>
  </si>
  <si>
    <t>Thôn Khuổi Sluôn, xã Dương Sơn</t>
  </si>
  <si>
    <t>Thôn Nà Tảng, xã Trần Phú</t>
  </si>
  <si>
    <t>Thôn Nà Mển, xã Trần Phú</t>
  </si>
  <si>
    <t>Thôn Nà Vèn, xã Trần Phú</t>
  </si>
  <si>
    <t>Thôn Khuổi Quân, xã Cư Lễ</t>
  </si>
  <si>
    <t>Thôn Pò Rì, xã Cư Lễ</t>
  </si>
  <si>
    <t>Thôn Bản Pò, xã Cư Lễ</t>
  </si>
  <si>
    <t>Thôn Khau Ngoà, xã Cư Lễ</t>
  </si>
  <si>
    <t>Thôn Pò Pái, xã Cư Lễ</t>
  </si>
  <si>
    <t>Thôn Khuổi Nà, xã Đổng Xá</t>
  </si>
  <si>
    <t>Thôn Nà Thác, xã Đổng Xá</t>
  </si>
  <si>
    <t>Thôn Kẹn Cò, xã Đổng Xá</t>
  </si>
  <si>
    <t>Xã Đổng Xá, xã Đổng Xá</t>
  </si>
  <si>
    <t>Thôn Nà Khanh, xã Đổng Xá</t>
  </si>
  <si>
    <t>Thôn Khuổi Cáy, xã Đổng Xá</t>
  </si>
  <si>
    <t>Thôn Bản Sảng, xã Văn Lang</t>
  </si>
  <si>
    <t>Thôn To Đoóc, xã Văn Lang</t>
  </si>
  <si>
    <t>Thôn Nà Diệc, xã Văn Lang</t>
  </si>
  <si>
    <t>Thôn Thảm Mu, xã Văn Lang</t>
  </si>
  <si>
    <t>Thôn Nà Dường, xã Văn Lang</t>
  </si>
  <si>
    <t>Thôn Cốc Phia, xã Văn Lang</t>
  </si>
  <si>
    <t>Thôn Khuổi Phầy, xã Văn Vũ</t>
  </si>
  <si>
    <t>Thôn Pò Rản, xã Văn Vũ</t>
  </si>
  <si>
    <t>Thôn Khuổi Mụ, xã Văn Vũ</t>
  </si>
  <si>
    <t>Thôn Nà Cằm, xã Văn Vũ</t>
  </si>
  <si>
    <t>Thôn Nà Ca, xã Văn Vũ</t>
  </si>
  <si>
    <t>Thôn Nà Quáng, xã Văn Vũ</t>
  </si>
  <si>
    <t>Thôn Pò Cạu, xã Văn Vũ</t>
  </si>
  <si>
    <t>Thôn Pò Lải, xã Văn Vũ</t>
  </si>
  <si>
    <t>Thôn Nặm Rặc, xã Văn Vũ</t>
  </si>
  <si>
    <t xml:space="preserve">Thôn Khuổi Liềng, xã Văn Minh </t>
  </si>
  <si>
    <t>Thôn Pác Liềng, Nà Ngòa, xã Văn Minh</t>
  </si>
  <si>
    <t xml:space="preserve">Thôn Khuổi Tục, xã Văn Minh </t>
  </si>
  <si>
    <t>Thôn Nà Ro, xã Văn Minh</t>
  </si>
  <si>
    <t>Thôn Khuổi Tục, xã Văn Minh</t>
  </si>
  <si>
    <t>Thôn Nà Dụ, xã Văn Minh</t>
  </si>
  <si>
    <t>Thôn Nà Mực, xã Văn Minh</t>
  </si>
  <si>
    <t>Thôn Khuổi Kháp, xã Sơn Thành</t>
  </si>
  <si>
    <t>Thôn Thôm Pục, xã Sơn Thành</t>
  </si>
  <si>
    <t>Thôn Khuổi Luông, xã Sơn Thành</t>
  </si>
  <si>
    <t>Thôn Nà Kèn, xã Sơn Thành</t>
  </si>
  <si>
    <t>Thôn Pan Khe, xã Sơn Thành</t>
  </si>
  <si>
    <t>Thôn Thanh Sơn, xã Sơn Thành</t>
  </si>
  <si>
    <t>Thôn Hát Lài, xã Sơn Thành</t>
  </si>
  <si>
    <t>Thôn Nà Dăm, xã Xuân Dương</t>
  </si>
  <si>
    <t>Thôn Bắc Sen, xã Xuân Dương</t>
  </si>
  <si>
    <t>Thôn Cốc Càng, xã Xuân Dương</t>
  </si>
  <si>
    <t>Thôn Thôm Chản, xã Xuân Dương</t>
  </si>
  <si>
    <t>Thôn Nà Cai, xã Xuân Dương</t>
  </si>
  <si>
    <t>Thôn Khu Chợ, xã Xuân Dương</t>
  </si>
  <si>
    <t>Thôn Bản Cải, xã Liêm Thủy</t>
  </si>
  <si>
    <t>Xã Liêm Thủy, xã Liêm Thủy</t>
  </si>
  <si>
    <t>Thôn Lũng Danh, Xã Liêm Thủy</t>
  </si>
  <si>
    <t>Thôn Nà Pì, xã Liêm Thủy</t>
  </si>
  <si>
    <t>Thôn Khuổi Tấy B, xã Liêm Thủy</t>
  </si>
  <si>
    <t>Thôn Kim Vân, xã Kim Hỷ</t>
  </si>
  <si>
    <t>Thôn Bản Vèn, xã Kim Hỷ</t>
  </si>
  <si>
    <t>Thôn Nà Lác, xã Kim Hỷ</t>
  </si>
  <si>
    <t>C</t>
  </si>
  <si>
    <t>Nhà tập thể Trường Mầm non xã Liêm Thủy</t>
  </si>
  <si>
    <t>Đường Hin Lặp, thôn Nà Pì</t>
  </si>
  <si>
    <t>Nhà Văn hóa thôn Bản Cải</t>
  </si>
  <si>
    <t xml:space="preserve"> Thôn Khuổi Tấy B, xã Liêm Thủy</t>
  </si>
  <si>
    <t>Thôn Pò Phyeo, xã Văn Vũ</t>
  </si>
  <si>
    <t>Thôn Cạm Mjầu, xã Cư Lễ</t>
  </si>
  <si>
    <t>Mở mới đường sản xuất Cạm Mjầu – Cốc Cọng</t>
  </si>
  <si>
    <t>Mở mới đường sản xuất Cạm Mjầu - Thôm Phéc</t>
  </si>
  <si>
    <t>Đường bê tông Cạm Mjầu - Nộc Pẩư</t>
  </si>
  <si>
    <t xml:space="preserve"> KẾ HOẠCH VỐN THỰC HIỆN CHƯƠNG TRÌNH MỤC TIÊU QUỐC GIA PHÁT TRIỂN KINH TẾ - XÃ HỘI 
VÙNG ĐỒNG BÀO DÂN TỘC THIỂU SỐ VÀ MIỀN NÚI GIAI ĐOẠN 2021-2025</t>
  </si>
  <si>
    <t>Nhà văn hóa thôn Bản Vèn</t>
  </si>
  <si>
    <t>UBND HUYỆN NA RÌ</t>
  </si>
  <si>
    <t>Biểu số 01</t>
  </si>
  <si>
    <t>Phụ biểu số 01</t>
  </si>
  <si>
    <t>Kế hoạch vốn giai đoạn 2021-2025 trước điều chỉnh</t>
  </si>
  <si>
    <t>Kế hoạch vốn giai đoạn 2021-2025 sau điều chỉnh</t>
  </si>
  <si>
    <t>Điều chỉnh kế hoạch vốn</t>
  </si>
  <si>
    <t>Điều chỉnh tăng theo QĐ số 2328/QĐ-UBND ngày 08/12/2023 của UBND tỉnh Bắc Kạn</t>
  </si>
  <si>
    <t>Điều chỉnh giảm</t>
  </si>
  <si>
    <t>Điều chỉnh tăng</t>
  </si>
  <si>
    <t>Đường bê tông Cạm Bác - Hang Tiên (đoạn 3), thị trấn Yến Lạc</t>
  </si>
  <si>
    <t>Đã phân bổ</t>
  </si>
  <si>
    <t>Kế hoạch vốn năm 2024</t>
  </si>
  <si>
    <t>Kế hoạch vốn còn lại</t>
  </si>
  <si>
    <t>Cải tạo, nâng cấp đường liên thôn Bản Pò - Nà Đăng, thị trấn Yến Lạc</t>
  </si>
  <si>
    <t>Mái sân nhà văn hóa tổ nhân dân Phố B, thị trấn Yến Lạc</t>
  </si>
  <si>
    <t>Đường bê tông trục thôn đoan Mỏ Nọi - Nà Mang, thôn Nà Tha, xã Quang Phong</t>
  </si>
  <si>
    <t>Năm 2026</t>
  </si>
  <si>
    <t>Xây dựng nhà văn hóa thôn Nà Tha, xã Quang Phong</t>
  </si>
  <si>
    <t>Nhà văn hóa thôn Nà Coóc, xã Trần Phú</t>
  </si>
  <si>
    <t>Thôn Nà Coóc, xã Trần Phú</t>
  </si>
  <si>
    <t>Xây rãnh thoát nước thôn Nà Sát, xã Trần Phú</t>
  </si>
  <si>
    <t>Thôn Nà Sát, xã Trần Phú</t>
  </si>
  <si>
    <t>Đổ bê tông đường Tám Bung, xã Trần Phú</t>
  </si>
  <si>
    <t>Thôn Khu Chợ, xã Trần Phú</t>
  </si>
  <si>
    <t>Xây dựng đập mương Lọ Quỳnh, xã Trần Phú</t>
  </si>
  <si>
    <t>Bê tông đường Lùng Đứa - Vằng Mười, xã Trần Phú</t>
  </si>
  <si>
    <t>Thôn Vằng Mười, xã Trần Phú</t>
  </si>
  <si>
    <t>Cải tạo, sửa chữa nhà hiệu bộ và các phòng học Trường Tiểu học Trần Phú (trường chính)</t>
  </si>
  <si>
    <t>Thôn Khau Moóc, xã Trần Phú</t>
  </si>
  <si>
    <t>Nhà văn hóa thôn Khuổi Mụ</t>
  </si>
  <si>
    <t>Đường bê tông liên thôn Rầy Ỏi - Khuổi Kheo (đoạn Nà Nen - Khuổi Kheo), xã Dương Sơn</t>
  </si>
  <si>
    <t>Thôn Nà Nen - Khuổi Kheo, xã Dương Sơn</t>
  </si>
  <si>
    <t>Đường bê tông trục thôn Nà Giàu, xã Dương Sơn</t>
  </si>
  <si>
    <t>Thôn Nà Giàu</t>
  </si>
  <si>
    <t>Nâng cấp kênh mương Nà Mới + Cốc Nhừ, thôn Nà Phai, xã Dương Sơn</t>
  </si>
  <si>
    <t xml:space="preserve">Xây dựng nhà đa năng TrườngTH&amp;THCS Lạng San (trường chính cấp Tiểu học) </t>
  </si>
  <si>
    <t>Thôn Chợ Mới, xã Văn Lang</t>
  </si>
  <si>
    <t>Đường trục thôn đến nhà văn hóa Khuổi Liềng, xã Văn Minh</t>
  </si>
  <si>
    <t>Đường trục thôn Nà Piẹt, xã Văn Minh</t>
  </si>
  <si>
    <t>Nâng cấp đường Thảm Hon, thôn Nà Ngoàn</t>
  </si>
  <si>
    <t>Đường bê tông Nà Thác - Khuổi Tè</t>
  </si>
  <si>
    <t>Xây dựng các hạng mục trường chính và điểm trường Trường Mầm non xã Lương Thượng</t>
  </si>
  <si>
    <t>Xây dựng các hạng mục trường chính và điểm trường Trường TH&amp;THCS Lương Thượng</t>
  </si>
  <si>
    <t>Xây dựng các hạng mục phụ trợ nhà văn hóa thôn Pàn Xả</t>
  </si>
  <si>
    <t>Xây dựng các hạng mục phụ trợ nhà văn hóa thôn Vằng Khít</t>
  </si>
  <si>
    <t>Đường nội đồng từ QL279 - Nà Mùn thôn Bản Giang</t>
  </si>
  <si>
    <t>Thôn Pàn Xả</t>
  </si>
  <si>
    <t>Cầu Cốc Hắt - Nà Mình, xã Dương Sơn</t>
  </si>
  <si>
    <t>Thôn Nà Minhg</t>
  </si>
  <si>
    <t>Đường bê tông từ cầu Nà Chúa vào khu sản xuất</t>
  </si>
  <si>
    <t>Đường bê tông đường vào khu sản xuất Slọ Dắm, thôn Nặm Dắm (đoạn 2)</t>
  </si>
  <si>
    <t>Đường bê tông Khuổi Cuồng</t>
  </si>
  <si>
    <t>Đường bê tông Cốc Mòn - Pác Vạt</t>
  </si>
  <si>
    <t>Đường trục thôn Chợ Cũ, xã Văn Lang</t>
  </si>
  <si>
    <t>Đường bê tông Khuổi Tàn (giai đoạn 2)</t>
  </si>
  <si>
    <t>Nhà văn hóa thôn Khuổi Tàn</t>
  </si>
  <si>
    <t>Thôn Khuổi Tàn</t>
  </si>
  <si>
    <t>Đường bê tông Pác Ót, thôn Thôm Eng</t>
  </si>
  <si>
    <t>Thôn Thôm Eng</t>
  </si>
  <si>
    <t>Nâng cấp đường từ ĐT.256 đến Bản Trắng, thôn Cốc Càng, xã Xuân Dương</t>
  </si>
  <si>
    <t>Đường liên thôn từ đầu cầu treo Nà Nhạc - Cốc Ham, thôn Nà Nhạc, xã Xuân Dương</t>
  </si>
  <si>
    <t>Thôn Nà Nhạc</t>
  </si>
  <si>
    <t>Đường từ nhà văn hóa cũ thôn Nà Chang đến Cốc Lùng</t>
  </si>
  <si>
    <t>Đường Mác Kịnh, thôn Bản Cải, xã Liêm Thủy</t>
  </si>
  <si>
    <t>Xây dựng nhà kho, tường bao và nhà bảo vệ trường Mầm non Liêm Thủy</t>
  </si>
  <si>
    <t>Thôn Nà Piì</t>
  </si>
  <si>
    <t>Bỏ</t>
  </si>
  <si>
    <t>Nguồn vốn</t>
  </si>
  <si>
    <t>Nguồn vốn ngân sách Trung ương</t>
  </si>
  <si>
    <t>TỔNG SỐ</t>
  </si>
  <si>
    <t>Điều chỉnh  dự án</t>
  </si>
  <si>
    <t>Đường bê tông Tổ nhân dân Bản Pò, thị trấn Yến Lạc</t>
  </si>
  <si>
    <t>Đường Nặm Thiếu đi núi Co Tiên, thôn Khuổi Nằn 1, thị trấn Yến Lạc</t>
  </si>
  <si>
    <t>Danh mục điều chỉnh tên dự án</t>
  </si>
  <si>
    <t>Danh mục dự án bổ sung mới</t>
  </si>
  <si>
    <t>Danh mục dự án điều chỉnh</t>
  </si>
  <si>
    <t>Nâng cấp đường Thẳm Hon, thôn Nà Ngoàn</t>
  </si>
  <si>
    <t>Danh mục điều chỉnh dự án</t>
  </si>
  <si>
    <t>Năm 2024-2025</t>
  </si>
  <si>
    <t>Thôn Chợ Cũ</t>
  </si>
  <si>
    <t>Xây dựng nhà kho và tường bao Trường Mần non xã Liêm Thủy</t>
  </si>
  <si>
    <t>Thôn Nà Pì, Xã Liêm Thủy</t>
  </si>
  <si>
    <t>Hủy bỏ danh mục</t>
  </si>
  <si>
    <t>Dư chưa phân bổ</t>
  </si>
  <si>
    <t>Tổng cộng</t>
  </si>
  <si>
    <t>Quy mô đầu tư được phê duyệt hoặc dự kiến</t>
  </si>
  <si>
    <t>Tổng 2021-2025</t>
  </si>
  <si>
    <t>4=5+6+7</t>
  </si>
  <si>
    <t>Số Quyết định, ngày tháng năm ban hành</t>
  </si>
  <si>
    <t>Chủ đầu tư/đơn vị thực hiện</t>
  </si>
  <si>
    <t>Quyết định phê duyệt chủ trương đầu tư hoặc Quyết định đầu tư</t>
  </si>
  <si>
    <t>Phụ lục I</t>
  </si>
  <si>
    <t>Phụ lục II</t>
  </si>
  <si>
    <t>Kế hoạch trung hạn giai đoạn 2026-2030</t>
  </si>
  <si>
    <t>Hợp phần thứ nhất</t>
  </si>
  <si>
    <t>Trong đó: Vốn</t>
  </si>
  <si>
    <t>8=9+10+11</t>
  </si>
  <si>
    <t>Nội dung thành phần số 07: Xây dựng môi trường cảnh quan nông thôn sáng, xanh, sạch, đẹp, an toàn và thích ứng với biến đổi khí hậu; tăng cường công tác bảo đảm an toàn thực phẩm tại khu vực nông thôn</t>
  </si>
  <si>
    <t>2026</t>
  </si>
  <si>
    <t>Trung tâm Dịch vụ tổng hợp</t>
  </si>
  <si>
    <t>Xây dựng Cầu Hát Luông</t>
  </si>
  <si>
    <t>Đường bê tông Bản Cháng - Lũng Phàng, Nà Nôm - Bản Pò, Nà Lẹng - Khuổi Kháp, Soi Cải - Nà Diệc</t>
  </si>
  <si>
    <t>Đường bê tông Thôm Quyền - Trung Thành, Cốc Khuông - Pan Khe, Khuổi Ít - Co Tao, Hát Cảm - Thanh Bình</t>
  </si>
  <si>
    <t>Đường bê tông  Pan Khe - Hợp Thành, nội đồng Nà Chì - Bình Minh, Nặm Thiếu đi núi Cô Tiên (đoạn 2)</t>
  </si>
  <si>
    <t xml:space="preserve">Đường bê tông Phiêng Cuôn, Nà Én - Hợp Thành, Bản trên Pác Cáp, Cốc Pục - Khuổi Po, Khuổi Luộng - Thanh Sơn, Ké Hả - Vằng Cháng Đồng Tâm </t>
  </si>
  <si>
    <t>Xây dựng hệ thống đập kênh mương thủy lợi Đông Nàng, Cốc Sliềng, Nà Pàn, Cốc có, Thanh Sơn, Phia Vẻn - Xưởng Cưa, Nà Lẹng, Cạm Báng - Nà Pằng - Khau Giảo</t>
  </si>
  <si>
    <t>Hồ chứa nước Phiêng Hẩu</t>
  </si>
  <si>
    <t>I.3</t>
  </si>
  <si>
    <t>Hệ thống nước sinh hoạt tập trung nông thôn Lương Thành, Đoàn Kết, Hang Tiên</t>
  </si>
  <si>
    <t>Bể xử lý nước thải thôn Đoàn Kết, Yến Lạc</t>
  </si>
  <si>
    <t xml:space="preserve">Đầu tư lắp đặt hệ thống chiếu sáng tại các thôn trên địa bàn xã </t>
  </si>
  <si>
    <t>Thôn Yến Lạc, thôn Kim Lư, thôn Bình Minh, thôn Hợp Thành, thôn Đoàn Kết, thôn Lam Sơn, thôn Bản Pò</t>
  </si>
  <si>
    <t>Sửa chữa các công trình thủy lợi trên địa bàn xã</t>
  </si>
  <si>
    <t>Xây dựng trạm bơm nước Bản Pjo, Hiệp Lực, Khuổi Nằn</t>
  </si>
  <si>
    <t>Lắp đặt đèn năng lượng mặt trời tại các trục đường giao thông nông thôn trên địa bàn xã</t>
  </si>
  <si>
    <t>Thôn Đoàn Kết, Yến Lạc</t>
  </si>
  <si>
    <t>Thôn Lương Thành, Đoàn Kết, Yến Lạc, xã Na Rì</t>
  </si>
  <si>
    <t>2027 - 2028</t>
  </si>
  <si>
    <t>Xây 02 bể xử lý nước thải và hệ thống hố gia thu nước và ống dẫn nước</t>
  </si>
  <si>
    <t>Xây hệ thống đường ống dẫn nước, bể chữa, bể lọc, … chiều dài đường ống khoảng 5.000m</t>
  </si>
  <si>
    <t>Thôn Lương Thành, xã Na Rì</t>
  </si>
  <si>
    <t>Xây dựng trạm bơm dự kiến tại cầu Pjo, Khuổi Nằn, Hiệp Lực  và hệ thống đường ống dẫn nước cung cấp nước tưới tiêu cho các cánh đồng Thanh Sơn, Xưởng Cửa, Bản Diếu, Pan Khe, Đoàn Kết, Khuổi Nằn và Hiệp Lực (trước sắp xếp), tổng chiều dài đường ống, kênh mương khoảng 6.700m; dự kiến phục vụ tưới tiêu cho khoảng 100 ha</t>
  </si>
  <si>
    <t>Xây đập thu nước cao khoảng 3,0m, dài 4,6m;  xây dựng kênh BTXM kích thước BxH= 30x40cm dài khoảng 2.920m; Ống xi phông dẫn nước đường kính 200 dài khoảng 750m; dự kiến phục vụ tưới tiêu cho khoảng 28ha</t>
  </si>
  <si>
    <t>Đầu tư san gạt mặt bằng rộng khoảng 0,2ha, xây bờ hồ, cống thoát nước và hệ thống đường ống dẫn nước phục vụ sản xuất chiều dài khoảng 1.500m; phục vụ tưới tiêu 13ha</t>
  </si>
  <si>
    <t>2028 - 2029</t>
  </si>
  <si>
    <t>Thôn Lam Sơn, Đoàn Kết, Bình Minh, xã Na Rì</t>
  </si>
  <si>
    <t>Thôn Lương Thành, Lam Sơn,Yến Lạc, xã Na Rì</t>
  </si>
  <si>
    <t>Xã Na Rì</t>
  </si>
  <si>
    <t>2029-2030</t>
  </si>
  <si>
    <t>Thôn Bình Minh, xã Na Rì</t>
  </si>
  <si>
    <t>Thôn Kim Lư, Hợp Thành, Bản Pò, Trung Thành, xã Na Rì</t>
  </si>
  <si>
    <t>Thôn Trung Thành, Lam Sơn, Bình Minh, Kim Lư, xã Na Rì</t>
  </si>
  <si>
    <t>Thôn Lam Sơn, Hợp Thành, Bình Minh, Yến Lạc, xã Na Rì</t>
  </si>
  <si>
    <t>Thôn Lương Thành, Hợp Thành, Lam Sơn, Kim Lư, xã Na Rì</t>
  </si>
  <si>
    <t>Mặt đường BTXM mác 250#, rộng 3,0m, chiều dài khoảng 5.200 m</t>
  </si>
  <si>
    <t xml:space="preserve"> Mặt đường BTXM mác 250#, rộng 3,0m, chiều dài khoảng 2.300 m </t>
  </si>
  <si>
    <t>Mặt đường BTXM mác 250#, rộng 3,5m, chiều dài khoảng 4.800m</t>
  </si>
  <si>
    <t>Mặt đường BTXM mác 250#, rộng 3,0m, chiều dài khoảng 4.200m</t>
  </si>
  <si>
    <t>2026 - 2028</t>
  </si>
  <si>
    <t>2026 - 2027</t>
  </si>
  <si>
    <t>Cầu BTCT, chiều dài khoảng 60 m</t>
  </si>
  <si>
    <t>Nguồn CTMT năm 2025 chuyển năm 2026</t>
  </si>
  <si>
    <t>Nội dung thành phần 02: Phát triển hạ tầng kinh tế - xã hội nông thôn toàn diện, đồng bộ, hiện đại, kết nối hiệu quả với đô thị và thích ứng với biến đổi khí hậu</t>
  </si>
  <si>
    <t>Ngân sách  xã</t>
  </si>
  <si>
    <t>Ngân sách tỉnh</t>
  </si>
  <si>
    <t>Nguồn vốn ngân sách tỉnh</t>
  </si>
  <si>
    <t>Nguồn vốn ngân sách  xã</t>
  </si>
  <si>
    <t>Nội dung 01: Tiếp tục hoàn thiện và nâng cao chất lượng hệ thống hạ tầng giao thông (bao gồm cả cầu dân sinh, công trình giao thông) phục vụ dân sinh, sản xuất và kinh doanh trên địa bàn xã, thôn; hạ tầng giao thông kết nối liên xã, liên thôn theo hướng đồng bộ, hiện đại, thích ứng với biến đổi khí hậu, phù hợp với đặc thù vùng, miền và bảo đảm kết nối hiệu quả</t>
  </si>
  <si>
    <t>Nội dung 02: Tiếp tục hoàn thiện và nâng cao chất lượng công trình thủy lợi theo hướng đồng bộ, hiện đại, khép kín, linh hoạt, phù hợp với đặc thù từng vùng, miền, thích ứng với biến đổi khí hậu; nâng cao hiệu quả quản lý, khai thác công trình thủy lợi</t>
  </si>
  <si>
    <t>Nội dung 11: Phát triển hệ thống và hạ tầng kỹ thuật thu gom, xử lý nước thải; thu gom, lưu giữ, vận chuyển, tái sử dụng, tái chế và xử lý chất thải rắn; khuyến khích sự tham gia của các doanh nghiệp, đảm bảo đồng bộ, hiệu quả, không gây ô nhiễm môi trường. Đầu tư, hoàn thiện hệ thống thu gom, phân loại, xử lý chất thải rắn, nước thải hộ gia đình và cụm dân cư ứng dụng công nghệ phù hợp, thân thiện môi trường. Phát triển hạ tầng thúc đẩy kinh tế tuần hoàn trong thu gom, xử lý, tái chế chất thải chăn nuôi và phụ phẩm nông nghiệp. Tập trung, ưu tiên cho địa bàn các xã, thôn đặc biệt khó khăn, vùng đồng bào DTTS&amp;MN, an toàn khu, biên giới và hải đảo</t>
  </si>
  <si>
    <t>Nội dung 10: Phát triển công trình cấp nước sạch tập trung tại các xã hoặc liên xã phù hợp với đặc thù vùng, miền, bảo đảm hoạt động hiệu quả, bền vững</t>
  </si>
  <si>
    <t>Nội dung 03:  Gìn giữ, cải tạo và phát triển cảnh quan môi trường nông thôn sáng - xanh - sạch - đẹp, bảo tồn không gian làng quê, cảnh quan thiên nhiên và bản sắc văn hóa địa phương. Phát triển mô hình thôn sinh thái, khu dân cư kiểu mẫu, mở rộng không gian sinh hoạt cộng đồng; trồng cây xanh, cải tạo cảnh quan gắn với cộng đồng dân cư. Phát huy vai trò tự quản của cộng đồng trong duy trì môi trường sống hài hòa, an toàn và thân thiện với thiên nhiên. Xây dựng thí điểm một số mô hình “nông nghiệp xanh”</t>
  </si>
  <si>
    <t>I.4</t>
  </si>
  <si>
    <t>Chương trình mục tiêu quốc gia xây dựng nông thôn mới, giảm nghèo bền vững và phát triển kinh tế - xã hội vùng đồng bào dân tộc thiểu số và miền núi giai đoạn 2026 - 2035, giai đoạn I:
Từ năm 2026 đến năm 2030</t>
  </si>
  <si>
    <t xml:space="preserve">Kế hoạch đầu tư công trung hạn giai đoạn 2026 - 2030 </t>
  </si>
  <si>
    <t>BẢNG TỔNG HỢP KẾ HOẠCH ĐẦU TƯ CÔNG TRUNG HẠN (ĐỢT 1) GIAI ĐOẠN 2026 - 2030 THỰC HIỆN CHƯƠNG TRÌNH MỤC TIÊU QUỐC GIA XÂY DỰNG NÔNG THÔN MỚI, GIẢM NGHÈO BỀN VỮNG VÀ PHÁT TRIỂN KINH TẾ - XÃ HỘI VÙNG ĐỒNG BÀO DÂN TỘC THIỂU SỐ VÀ MIỀN NÚI GIAI ĐOẠN 2026-2035, GIAI ĐOẠN I: TỪ NĂM 2026 ĐẾN NĂM 2030 XÃ NA RÌ</t>
  </si>
  <si>
    <t>3=4+5+6</t>
  </si>
  <si>
    <t>BIỂU CHI TIẾT KẾ HOẠCH ĐẦU TƯ CÔNG TRUNG HẠN (ĐỢT 1) GIAI ĐOẠN 2026 - 2030 THỰC HIỆN CHƯƠNG TRÌNH MỤC TIÊU QUỐC GIA XÂY DỰNG NÔNG THÔN MỚI, GIẢM NGHÈO BỀN VỮNG VÀ PHÁT TRIỂN KINH TẾ - XÃ HỘI VÙNG ĐỒNG BÀO DÂN TỘC THIỂU SỐ VÀ MIỀN NÚI GIAI ĐOẠN 2026-2035, GIAI ĐOẠN I: TỪ NĂM 2026 ĐẾN NĂM 2030 XÃ NA RÌ</t>
  </si>
  <si>
    <r>
      <t>(Kèm theo Nghị quyết số 31/NQ-HĐND ngày</t>
    </r>
    <r>
      <rPr>
        <i/>
        <sz val="14"/>
        <rFont val="Times New Roman"/>
        <family val="1"/>
      </rPr>
      <t xml:space="preserve"> 30/7/2026 </t>
    </r>
    <r>
      <rPr>
        <i/>
        <sz val="14"/>
        <color theme="1"/>
        <rFont val="Times New Roman"/>
        <family val="1"/>
      </rPr>
      <t>của Hội đồng nhân dân xã Na Rì)</t>
    </r>
  </si>
</sst>
</file>

<file path=xl/styles.xml><?xml version="1.0" encoding="utf-8"?>
<styleSheet xmlns="http://schemas.openxmlformats.org/spreadsheetml/2006/main" xmlns:mc="http://schemas.openxmlformats.org/markup-compatibility/2006" xmlns:x14ac="http://schemas.microsoft.com/office/spreadsheetml/2009/9/ac" mc:Ignorable="x14ac">
  <numFmts count="176">
    <numFmt numFmtId="42" formatCode="_-* #,##0\ &quot;₫&quot;_-;\-* #,##0\ &quot;₫&quot;_-;_-* &quot;-&quot;\ &quot;₫&quot;_-;_-@_-"/>
    <numFmt numFmtId="41" formatCode="_-* #,##0\ _₫_-;\-* #,##0\ _₫_-;_-* &quot;-&quot;\ _₫_-;_-@_-"/>
    <numFmt numFmtId="44" formatCode="_-* #,##0.00\ &quot;₫&quot;_-;\-* #,##0.00\ &quot;₫&quot;_-;_-* &quot;-&quot;??\ &quot;₫&quot;_-;_-@_-"/>
    <numFmt numFmtId="43" formatCode="_-* #,##0.00\ _₫_-;\-* #,##0.00\ _₫_-;_-* &quot;-&quot;??\ _₫_-;_-@_-"/>
    <numFmt numFmtId="164" formatCode="_-* #,##0_-;\-* #,##0_-;_-* &quot;-&quot;_-;_-@_-"/>
    <numFmt numFmtId="165" formatCode="_-* #,##0.00_-;\-* #,##0.00_-;_-* &quot;-&quot;??_-;_-@_-"/>
    <numFmt numFmtId="166" formatCode="&quot;$&quot;#,##0_);\(&quot;$&quot;#,##0\)"/>
    <numFmt numFmtId="167" formatCode="&quot;$&quot;#,##0_);[Red]\(&quot;$&quot;#,##0\)"/>
    <numFmt numFmtId="168" formatCode="_(&quot;$&quot;* #,##0_);_(&quot;$&quot;* \(#,##0\);_(&quot;$&quot;* &quot;-&quot;_);_(@_)"/>
    <numFmt numFmtId="169" formatCode="_(* #,##0_);_(* \(#,##0\);_(* &quot;-&quot;_);_(@_)"/>
    <numFmt numFmtId="170" formatCode="_(&quot;$&quot;* #,##0.00_);_(&quot;$&quot;* \(#,##0.00\);_(&quot;$&quot;* &quot;-&quot;??_);_(@_)"/>
    <numFmt numFmtId="171" formatCode="_(* #,##0.00_);_(* \(#,##0.00\);_(* &quot;-&quot;??_);_(@_)"/>
    <numFmt numFmtId="172" formatCode="#,##0.0"/>
    <numFmt numFmtId="173" formatCode="_(* #,##0_);_(* \(#,##0\);_(* &quot;-&quot;??_);_(@_)"/>
    <numFmt numFmtId="174" formatCode="_(* #,##0.0_);_(* \(#,##0.0\);_(* &quot;-&quot;??_);_(@_)"/>
    <numFmt numFmtId="175" formatCode="_-* #,##0.00\ _€_-;\-* #,##0.00\ _€_-;_-* &quot;-&quot;??\ _€_-;_-@_-"/>
    <numFmt numFmtId="176" formatCode="#,##0.000"/>
    <numFmt numFmtId="177" formatCode="0.0"/>
    <numFmt numFmtId="178" formatCode="_(* #,##0.0000_);_(* \(#,##0.0000\);_(* &quot;-&quot;??_);_(@_)"/>
    <numFmt numFmtId="179" formatCode="_(* #,##0.000_);_(* \(#,##0.000\);_(* &quot;-&quot;??_);_(@_)"/>
    <numFmt numFmtId="180" formatCode="_(* #,##0.000000_);_(* \(#,##0.000000\);_(* &quot;-&quot;??_);_(@_)"/>
    <numFmt numFmtId="181" formatCode="_(* #,##0.00000_);_(* \(#,##0.00000\);_(* &quot;-&quot;??_);_(@_)"/>
    <numFmt numFmtId="182" formatCode="_(* #,##0.0000000_);_(* \(#,##0.0000000\);_(* &quot;-&quot;??_);_(@_)"/>
    <numFmt numFmtId="183" formatCode="#,##0.00000"/>
    <numFmt numFmtId="184" formatCode="&quot;£&quot;#,##0;[Red]\-&quot;£&quot;#,##0"/>
    <numFmt numFmtId="185" formatCode="&quot;£&quot;#,##0.00;\-&quot;£&quot;#,##0.00"/>
    <numFmt numFmtId="186" formatCode="_-&quot;£&quot;* #,##0_-;\-&quot;£&quot;* #,##0_-;_-&quot;£&quot;* &quot;-&quot;_-;_-@_-"/>
    <numFmt numFmtId="187" formatCode="&quot;$&quot;#,##0;\-&quot;$&quot;#,##0"/>
    <numFmt numFmtId="188" formatCode="&quot;$&quot;#,##0;[Red]\-&quot;$&quot;#,##0"/>
    <numFmt numFmtId="189" formatCode="_-&quot;$&quot;* #,##0_-;\-&quot;$&quot;* #,##0_-;_-&quot;$&quot;* &quot;-&quot;_-;_-@_-"/>
    <numFmt numFmtId="190" formatCode="_-&quot;$&quot;* #,##0.00_-;\-&quot;$&quot;* #,##0.00_-;_-&quot;$&quot;* &quot;-&quot;??_-;_-@_-"/>
    <numFmt numFmtId="191" formatCode="_-* #,##0.00\ _V_N_D_-;\-* #,##0.00\ _V_N_D_-;_-* &quot;-&quot;??\ _V_N_D_-;_-@_-"/>
    <numFmt numFmtId="192" formatCode="#,##0;[Red]#,##0"/>
    <numFmt numFmtId="193" formatCode="0.0%"/>
    <numFmt numFmtId="194" formatCode="0.000"/>
    <numFmt numFmtId="195" formatCode="_(* #,##0.0_);_(* \(#,##0.0\);_(* &quot;-&quot;?_);_(@_)"/>
    <numFmt numFmtId="196" formatCode="&quot;True&quot;;&quot;True&quot;;&quot;False&quot;"/>
    <numFmt numFmtId="197" formatCode="#,##0.000_);\(#,##0.000\)"/>
    <numFmt numFmtId="198" formatCode="#,##0.0_);\(#,##0.0\)"/>
    <numFmt numFmtId="199" formatCode="_(* #,##0.00_);_(* \(#,##0.00\);_(* \-??_);_(@_)"/>
    <numFmt numFmtId="200" formatCode="_-&quot;ñ&quot;* #,##0_-;\-&quot;ñ&quot;* #,##0_-;_-&quot;ñ&quot;* &quot;-&quot;_-;_-@_-"/>
    <numFmt numFmtId="201" formatCode="_-* #,##0.00\ _F_-;\-* #,##0.00\ _F_-;_-* &quot;-&quot;??\ _F_-;_-@_-"/>
    <numFmt numFmtId="202" formatCode="_-* #,##0.00\ &quot;F&quot;_-;\-* #,##0.00\ &quot;F&quot;_-;_-* &quot;-&quot;??\ &quot;F&quot;_-;_-@_-"/>
    <numFmt numFmtId="203" formatCode="#,##0\ &quot;DM&quot;;\-#,##0\ &quot;DM&quot;"/>
    <numFmt numFmtId="204" formatCode="0.000%"/>
    <numFmt numFmtId="205" formatCode="#.##00"/>
    <numFmt numFmtId="206" formatCode="&quot;Rp&quot;#,##0_);[Red]\(&quot;Rp&quot;#,##0\)"/>
    <numFmt numFmtId="207" formatCode="_ * #,##0_)\ &quot;$&quot;_ ;_ * \(#,##0\)\ &quot;$&quot;_ ;_ * &quot;-&quot;_)\ &quot;$&quot;_ ;_ @_ "/>
    <numFmt numFmtId="208" formatCode="_-* #,##0\ _F_-;\-* #,##0\ _F_-;_-* &quot;-&quot;\ _F_-;_-@_-"/>
    <numFmt numFmtId="209" formatCode="_-* #,##0\ &quot;F&quot;_-;\-* #,##0\ &quot;F&quot;_-;_-* &quot;-&quot;\ &quot;F&quot;_-;_-@_-"/>
    <numFmt numFmtId="210" formatCode="_-* #,##0\ &quot;€&quot;_-;\-* #,##0\ &quot;€&quot;_-;_-* &quot;-&quot;\ &quot;€&quot;_-;_-@_-"/>
    <numFmt numFmtId="211" formatCode="_-* #,##0\ &quot;$&quot;_-;\-* #,##0\ &quot;$&quot;_-;_-* &quot;-&quot;\ &quot;$&quot;_-;_-@_-"/>
    <numFmt numFmtId="212" formatCode="_ * #,##0_)&quot;$&quot;_ ;_ * \(#,##0\)&quot;$&quot;_ ;_ * &quot;-&quot;_)&quot;$&quot;_ ;_ @_ "/>
    <numFmt numFmtId="213" formatCode="_-&quot;€&quot;* #,##0_-;\-&quot;€&quot;* #,##0_-;_-&quot;€&quot;* &quot;-&quot;_-;_-@_-"/>
    <numFmt numFmtId="214" formatCode="_ * #,##0.00_ ;_ * \-#,##0.00_ ;_ * &quot;-&quot;??_ ;_ @_ "/>
    <numFmt numFmtId="215" formatCode="_ * #,##0.00_)\ _$_ ;_ * \(#,##0.00\)\ _$_ ;_ * &quot;-&quot;??_)\ _$_ ;_ @_ "/>
    <numFmt numFmtId="216" formatCode="_ * #,##0.00_)_$_ ;_ * \(#,##0.00\)_$_ ;_ * &quot;-&quot;??_)_$_ ;_ @_ "/>
    <numFmt numFmtId="217" formatCode="_-* #,##0.00\ _ñ_-;\-* #,##0.00\ _ñ_-;_-* &quot;-&quot;??\ _ñ_-;_-@_-"/>
    <numFmt numFmtId="218" formatCode="_-* #,##0.00\ _ñ_-;_-* #,##0.00\ _ñ\-;_-* &quot;-&quot;??\ _ñ_-;_-@_-"/>
    <numFmt numFmtId="219" formatCode="_(&quot;$&quot;\ * #,##0_);_(&quot;$&quot;\ * \(#,##0\);_(&quot;$&quot;\ * &quot;-&quot;_);_(@_)"/>
    <numFmt numFmtId="220" formatCode="_-* #,##0.00000000_-;\-* #,##0.00000000_-;_-* &quot;-&quot;??_-;_-@_-"/>
    <numFmt numFmtId="221" formatCode="_(&quot;€&quot;\ * #,##0_);_(&quot;€&quot;\ * \(#,##0\);_(&quot;€&quot;\ * &quot;-&quot;_);_(@_)"/>
    <numFmt numFmtId="222" formatCode="_-* #,##0\ &quot;ñ&quot;_-;\-* #,##0\ &quot;ñ&quot;_-;_-* &quot;-&quot;\ &quot;ñ&quot;_-;_-@_-"/>
    <numFmt numFmtId="223" formatCode="_-* #,##0\ _€_-;\-* #,##0\ _€_-;_-* &quot;-&quot;\ _€_-;_-@_-"/>
    <numFmt numFmtId="224" formatCode="_ * #,##0_ ;_ * \-#,##0_ ;_ * &quot;-&quot;_ ;_ @_ "/>
    <numFmt numFmtId="225" formatCode="_-* #,##0\ _V_N_D_-;\-* #,##0\ _V_N_D_-;_-* &quot;-&quot;\ _V_N_D_-;_-@_-"/>
    <numFmt numFmtId="226" formatCode="_ * #,##0_)\ _$_ ;_ * \(#,##0\)\ _$_ ;_ * &quot;-&quot;_)\ _$_ ;_ @_ "/>
    <numFmt numFmtId="227" formatCode="_ * #,##0_)_$_ ;_ * \(#,##0\)_$_ ;_ * &quot;-&quot;_)_$_ ;_ @_ "/>
    <numFmt numFmtId="228" formatCode="_-* #,##0\ _$_-;\-* #,##0\ _$_-;_-* &quot;-&quot;\ _$_-;_-@_-"/>
    <numFmt numFmtId="229" formatCode="_-* #,##0\ _ñ_-;\-* #,##0\ _ñ_-;_-* &quot;-&quot;\ _ñ_-;_-@_-"/>
    <numFmt numFmtId="230" formatCode="_-* #,##0\ _ñ_-;_-* #,##0\ _ñ\-;_-* &quot;-&quot;\ _ñ_-;_-@_-"/>
    <numFmt numFmtId="231" formatCode="_ &quot;\&quot;* #,##0_ ;_ &quot;\&quot;* \-#,##0_ ;_ &quot;\&quot;* &quot;-&quot;_ ;_ @_ "/>
    <numFmt numFmtId="232" formatCode="&quot;\&quot;#,##0.00;[Red]&quot;\&quot;\-#,##0.00"/>
    <numFmt numFmtId="233" formatCode="&quot;\&quot;#,##0;[Red]&quot;\&quot;\-#,##0"/>
    <numFmt numFmtId="234" formatCode="_ * #,##0_)\ &quot;F&quot;_ ;_ * \(#,##0\)\ &quot;F&quot;_ ;_ * &quot;-&quot;_)\ &quot;F&quot;_ ;_ @_ "/>
    <numFmt numFmtId="235" formatCode="_-&quot;F&quot;* #,##0_-;\-&quot;F&quot;* #,##0_-;_-&quot;F&quot;* &quot;-&quot;_-;_-@_-"/>
    <numFmt numFmtId="236" formatCode="_ * #,##0.00_)&quot;$&quot;_ ;_ * \(#,##0.00\)&quot;$&quot;_ ;_ * &quot;-&quot;??_)&quot;$&quot;_ ;_ @_ "/>
    <numFmt numFmtId="237" formatCode="_ * #,##0.0_)_$_ ;_ * \(#,##0.0\)_$_ ;_ * &quot;-&quot;??_)_$_ ;_ @_ "/>
    <numFmt numFmtId="238" formatCode=";;"/>
    <numFmt numFmtId="239" formatCode="_ * #,##0.00_)&quot;€&quot;_ ;_ * \(#,##0.00\)&quot;€&quot;_ ;_ * &quot;-&quot;??_)&quot;€&quot;_ ;_ @_ "/>
    <numFmt numFmtId="240" formatCode="_ &quot;\&quot;* #,##0.00_ ;_ &quot;\&quot;* &quot;\&quot;&quot;\&quot;&quot;\&quot;&quot;\&quot;&quot;\&quot;&quot;\&quot;&quot;\&quot;&quot;\&quot;&quot;\&quot;&quot;\&quot;&quot;\&quot;&quot;\&quot;\-#,##0.00_ ;_ &quot;\&quot;* &quot;-&quot;??_ ;_ @_ "/>
    <numFmt numFmtId="241" formatCode="_ * #,##0.00_ ;_ * &quot;\&quot;&quot;\&quot;&quot;\&quot;&quot;\&quot;&quot;\&quot;&quot;\&quot;&quot;\&quot;&quot;\&quot;&quot;\&quot;&quot;\&quot;&quot;\&quot;&quot;\&quot;\-#,##0.00_ ;_ * &quot;-&quot;??_ ;_ @_ "/>
    <numFmt numFmtId="242" formatCode="&quot;$&quot;#,##0.00"/>
    <numFmt numFmtId="243" formatCode="&quot;\&quot;#,##0;&quot;\&quot;&quot;\&quot;&quot;\&quot;&quot;\&quot;&quot;\&quot;&quot;\&quot;&quot;\&quot;&quot;\&quot;&quot;\&quot;&quot;\&quot;&quot;\&quot;&quot;\&quot;&quot;\&quot;&quot;\&quot;\-#,##0"/>
    <numFmt numFmtId="244" formatCode="_ * #,##0.00_)&quot;£&quot;_ ;_ * \(#,##0.00\)&quot;£&quot;_ ;_ * &quot;-&quot;??_)&quot;£&quot;_ ;_ @_ "/>
    <numFmt numFmtId="245" formatCode="&quot;\&quot;#,##0;[Red]&quot;\&quot;&quot;\&quot;&quot;\&quot;&quot;\&quot;&quot;\&quot;&quot;\&quot;&quot;\&quot;&quot;\&quot;&quot;\&quot;&quot;\&quot;&quot;\&quot;&quot;\&quot;&quot;\&quot;&quot;\&quot;\-#,##0"/>
    <numFmt numFmtId="246" formatCode="_ * #,##0_ ;_ * &quot;\&quot;&quot;\&quot;&quot;\&quot;&quot;\&quot;&quot;\&quot;&quot;\&quot;&quot;\&quot;&quot;\&quot;&quot;\&quot;&quot;\&quot;&quot;\&quot;&quot;\&quot;\-#,##0_ ;_ * &quot;-&quot;_ ;_ @_ "/>
    <numFmt numFmtId="247" formatCode="0.0%;\(0.0%\)"/>
    <numFmt numFmtId="248" formatCode="&quot;\&quot;#,##0.00;&quot;\&quot;&quot;\&quot;&quot;\&quot;&quot;\&quot;&quot;\&quot;&quot;\&quot;&quot;\&quot;&quot;\&quot;&quot;\&quot;&quot;\&quot;&quot;\&quot;&quot;\&quot;&quot;\&quot;&quot;\&quot;\-#,##0.00"/>
    <numFmt numFmtId="249" formatCode="0.000_)"/>
    <numFmt numFmtId="250" formatCode="#,##0_)_%;\(#,##0\)_%;"/>
    <numFmt numFmtId="251" formatCode="_._.* #,##0.0_)_%;_._.* \(#,##0.0\)_%"/>
    <numFmt numFmtId="252" formatCode="#,##0.0_)_%;\(#,##0.0\)_%;\ \ .0_)_%"/>
    <numFmt numFmtId="253" formatCode="_._.* #,##0.00_)_%;_._.* \(#,##0.00\)_%"/>
    <numFmt numFmtId="254" formatCode="#,##0.00_)_%;\(#,##0.00\)_%;\ \ .00_)_%"/>
    <numFmt numFmtId="255" formatCode="_._.* #,##0.000_)_%;_._.* \(#,##0.000\)_%"/>
    <numFmt numFmtId="256" formatCode="#,##0.000_)_%;\(#,##0.000\)_%;\ \ .000_)_%"/>
    <numFmt numFmtId="257" formatCode="_(* #,##0.00_);_(* \(#,##0.00\);_(* &quot;-&quot;&quot;?&quot;&quot;?&quot;_);_(@_)"/>
    <numFmt numFmtId="258" formatCode="_-* #,##0\ &quot;þ&quot;_-;\-* #,##0\ &quot;þ&quot;_-;_-* &quot;-&quot;\ &quot;þ&quot;_-;_-@_-"/>
    <numFmt numFmtId="259" formatCode="&quot;?&quot;#,##0;&quot;?&quot;\-#,##0"/>
    <numFmt numFmtId="260" formatCode="_-* #,##0.00\ _þ_-;\-* #,##0.00\ _þ_-;_-* &quot;-&quot;??\ _þ_-;_-@_-"/>
    <numFmt numFmtId="261" formatCode="_-* #,##0\ _₫_-;\-* #,##0\ _₫_-;_-* &quot;-&quot;??\ _₫_-;_-@_-"/>
    <numFmt numFmtId="262" formatCode="_-* #,##0_-;\-* #,##0_-;_-* &quot;-&quot;??_-;_-@_-"/>
    <numFmt numFmtId="263" formatCode="\t#\ ??/??"/>
    <numFmt numFmtId="264" formatCode="0.0000"/>
    <numFmt numFmtId="265" formatCode="_-* #,##0.00\ _$_-;\-* #,##0.00\ _$_-;_-* &quot;-&quot;??\ _$_-;_-@_-"/>
    <numFmt numFmtId="266" formatCode="_-* #,##0.0\ _₫_-;\-* #,##0.0\ _₫_-;_-* &quot;-&quot;??\ _₫_-;_-@_-"/>
    <numFmt numFmtId="267" formatCode="_(* #.##0.00_);_(* \(#.##0.00\);_(* &quot;-&quot;??_);_(@_)"/>
    <numFmt numFmtId="268" formatCode="&quot;\&quot;#&quot;,&quot;##0&quot;.&quot;00;[Red]&quot;\&quot;\-#&quot;,&quot;##0&quot;.&quot;00"/>
    <numFmt numFmtId="269" formatCode="#,##0.00;[Red]#,##0.00"/>
    <numFmt numFmtId="270" formatCode="#,##0;\(#,##0\)"/>
    <numFmt numFmtId="271" formatCode="_._.* \(#,##0\)_%;_._.* #,##0_)_%;_._.* 0_)_%;_._.@_)_%"/>
    <numFmt numFmtId="272" formatCode="_._.&quot;€&quot;* \(#,##0\)_%;_._.&quot;€&quot;* #,##0_)_%;_._.&quot;€&quot;* 0_)_%;_._.@_)_%"/>
    <numFmt numFmtId="273" formatCode="* \(#,##0\);* #,##0_);&quot;-&quot;??_);@"/>
    <numFmt numFmtId="274" formatCode="_ &quot;R&quot;\ * #,##0_ ;_ &quot;R&quot;\ * \-#,##0_ ;_ &quot;R&quot;\ * &quot;-&quot;_ ;_ @_ "/>
    <numFmt numFmtId="275" formatCode="_ * #,##0.00_ ;_ * &quot;\&quot;&quot;\&quot;&quot;\&quot;&quot;\&quot;&quot;\&quot;&quot;\&quot;\-#,##0.00_ ;_ * &quot;-&quot;??_ ;_ @_ "/>
    <numFmt numFmtId="276" formatCode="&quot;€&quot;* #,##0_)_%;&quot;€&quot;* \(#,##0\)_%;&quot;€&quot;* &quot;-&quot;??_)_%;@_)_%"/>
    <numFmt numFmtId="277" formatCode="&quot;$&quot;* #,##0_)_%;&quot;$&quot;* \(#,##0\)_%;&quot;$&quot;* &quot;-&quot;??_)_%;@_)_%"/>
    <numFmt numFmtId="278" formatCode="&quot;\&quot;#,##0.00;&quot;\&quot;&quot;\&quot;&quot;\&quot;&quot;\&quot;&quot;\&quot;&quot;\&quot;&quot;\&quot;&quot;\&quot;\-#,##0.00"/>
    <numFmt numFmtId="279" formatCode="_._.&quot;€&quot;* #,##0.0_)_%;_._.&quot;€&quot;* \(#,##0.0\)_%"/>
    <numFmt numFmtId="280" formatCode="&quot;€&quot;* #,##0.0_)_%;&quot;€&quot;* \(#,##0.0\)_%;&quot;€&quot;* \ .0_)_%"/>
    <numFmt numFmtId="281" formatCode="_._.&quot;$&quot;* #,##0.0_)_%;_._.&quot;$&quot;* \(#,##0.0\)_%"/>
    <numFmt numFmtId="282" formatCode="_._.&quot;€&quot;* #,##0.00_)_%;_._.&quot;€&quot;* \(#,##0.00\)_%"/>
    <numFmt numFmtId="283" formatCode="&quot;€&quot;* #,##0.00_)_%;&quot;€&quot;* \(#,##0.00\)_%;&quot;€&quot;* \ .00_)_%"/>
    <numFmt numFmtId="284" formatCode="_._.&quot;$&quot;* #,##0.00_)_%;_._.&quot;$&quot;* \(#,##0.00\)_%"/>
    <numFmt numFmtId="285" formatCode="_._.&quot;€&quot;* #,##0.000_)_%;_._.&quot;€&quot;* \(#,##0.000\)_%"/>
    <numFmt numFmtId="286" formatCode="&quot;€&quot;* #,##0.000_)_%;&quot;€&quot;* \(#,##0.000\)_%;&quot;€&quot;* \ .000_)_%"/>
    <numFmt numFmtId="287" formatCode="_._.&quot;$&quot;* #,##0.000_)_%;_._.&quot;$&quot;* \(#,##0.000\)_%"/>
    <numFmt numFmtId="288" formatCode="_-* #,##0.00\ &quot;€&quot;_-;\-* #,##0.00\ &quot;€&quot;_-;_-* &quot;-&quot;??\ &quot;€&quot;_-;_-@_-"/>
    <numFmt numFmtId="289" formatCode="_ * #,##0_ ;_ * &quot;\&quot;&quot;\&quot;&quot;\&quot;&quot;\&quot;&quot;\&quot;&quot;\&quot;\-#,##0_ ;_ * &quot;-&quot;_ ;_ @_ "/>
    <numFmt numFmtId="290" formatCode="\$#,##0\ ;\(\$#,##0\)"/>
    <numFmt numFmtId="291" formatCode="&quot;$&quot;#,##0\ ;\(&quot;$&quot;#,##0\)"/>
    <numFmt numFmtId="292" formatCode="\t0.00%"/>
    <numFmt numFmtId="293" formatCode="* #,##0_);* \(#,##0\);&quot;-&quot;??_);@"/>
    <numFmt numFmtId="294" formatCode="\U\S\$#,##0.00;\(\U\S\$#,##0.00\)"/>
    <numFmt numFmtId="295" formatCode="_(\§\g\ #,##0_);_(\§\g\ \(#,##0\);_(\§\g\ &quot;-&quot;??_);_(@_)"/>
    <numFmt numFmtId="296" formatCode="_(\§\g\ #,##0_);_(\§\g\ \(#,##0\);_(\§\g\ &quot;-&quot;_);_(@_)"/>
    <numFmt numFmtId="297" formatCode="\§\g#,##0_);\(\§\g#,##0\)"/>
    <numFmt numFmtId="298" formatCode="_-&quot;VND&quot;* #,##0_-;\-&quot;VND&quot;* #,##0_-;_-&quot;VND&quot;* &quot;-&quot;_-;_-@_-"/>
    <numFmt numFmtId="299" formatCode="_(&quot;Rp&quot;* #,##0.00_);_(&quot;Rp&quot;* \(#,##0.00\);_(&quot;Rp&quot;* &quot;-&quot;??_);_(@_)"/>
    <numFmt numFmtId="300" formatCode="#,##0.00\ &quot;FB&quot;;[Red]\-#,##0.00\ &quot;FB&quot;"/>
    <numFmt numFmtId="301" formatCode="#,##0\ &quot;$&quot;;\-#,##0\ &quot;$&quot;"/>
    <numFmt numFmtId="302" formatCode="_-* #,##0\ _F_B_-;\-* #,##0\ _F_B_-;_-* &quot;-&quot;\ _F_B_-;_-@_-"/>
    <numFmt numFmtId="303" formatCode="_-[$€]* #,##0.00_-;\-[$€]* #,##0.00_-;_-[$€]* &quot;-&quot;??_-;_-@_-"/>
    <numFmt numFmtId="304" formatCode="_ * #,##0.00_)_d_ ;_ * \(#,##0.00\)_d_ ;_ * &quot;-&quot;??_)_d_ ;_ @_ "/>
    <numFmt numFmtId="305" formatCode="#,##0_);\-#,##0_)"/>
    <numFmt numFmtId="306" formatCode="#,###;\-#,###;&quot;&quot;;_(@_)"/>
    <numFmt numFmtId="307" formatCode="&quot;€&quot;#,##0;\-&quot;€&quot;#,##0"/>
    <numFmt numFmtId="308" formatCode="#,##0\ &quot;$&quot;_);\(#,##0\ &quot;$&quot;\)"/>
    <numFmt numFmtId="309" formatCode="#,###"/>
    <numFmt numFmtId="310" formatCode="&quot;Fr.&quot;\ #,##0.00;[Red]&quot;Fr.&quot;\ \-#,##0.00"/>
    <numFmt numFmtId="311" formatCode="_ &quot;Fr.&quot;\ * #,##0_ ;_ &quot;Fr.&quot;\ * \-#,##0_ ;_ &quot;Fr.&quot;\ * &quot;-&quot;_ ;_ @_ "/>
    <numFmt numFmtId="312" formatCode="&quot;\&quot;#,##0;[Red]\-&quot;\&quot;#,##0"/>
    <numFmt numFmtId="313" formatCode="&quot;\&quot;#,##0.00;\-&quot;\&quot;#,##0.00"/>
    <numFmt numFmtId="314" formatCode="mmmm\ d\,\ yyyy"/>
    <numFmt numFmtId="315" formatCode="#,##0.00_);\-#,##0.00_)"/>
    <numFmt numFmtId="316" formatCode="0_)%;\(0\)%"/>
    <numFmt numFmtId="317" formatCode="_._._(* 0_)%;_._.* \(0\)%"/>
    <numFmt numFmtId="318" formatCode="_(0_)%;\(0\)%"/>
    <numFmt numFmtId="319" formatCode="0%_);\(0%\)"/>
    <numFmt numFmtId="320" formatCode="_ &quot;\&quot;* #,##0_ ;_ &quot;\&quot;* &quot;\&quot;&quot;\&quot;&quot;\&quot;&quot;\&quot;&quot;\&quot;&quot;\&quot;&quot;\&quot;&quot;\&quot;&quot;\&quot;&quot;\&quot;&quot;\&quot;&quot;\&quot;&quot;\&quot;&quot;\&quot;\-#,##0_ ;_ &quot;\&quot;* &quot;-&quot;_ ;_ @_ "/>
    <numFmt numFmtId="321" formatCode="_(0.0_)%;\(0.0\)%"/>
    <numFmt numFmtId="322" formatCode="_._._(* 0.0_)%;_._.* \(0.0\)%"/>
    <numFmt numFmtId="323" formatCode="_(0.00_)%;\(0.00\)%"/>
    <numFmt numFmtId="324" formatCode="_._._(* 0.00_)%;_._.* \(0.00\)%"/>
    <numFmt numFmtId="325" formatCode="_(0.000_)%;\(0.000\)%"/>
    <numFmt numFmtId="326" formatCode="_._._(* 0.000_)%;_._.* \(0.000\)%"/>
    <numFmt numFmtId="327" formatCode="#"/>
    <numFmt numFmtId="328" formatCode="&quot;¡Ì&quot;#,##0;[Red]\-&quot;¡Ì&quot;#,##0"/>
    <numFmt numFmtId="329" formatCode="#,##0.00\ &quot;F&quot;;[Red]\-#,##0.00\ &quot;F&quot;"/>
    <numFmt numFmtId="330" formatCode="#,##0.00\ \ "/>
    <numFmt numFmtId="331" formatCode="_(&quot;Z$&quot;* #,##0.00_);_(&quot;Z$&quot;* \(#,##0.00\);_(&quot;Z$&quot;* &quot;-&quot;??_);_(@_)"/>
    <numFmt numFmtId="332" formatCode="#,##0.000000"/>
    <numFmt numFmtId="333" formatCode="_-* #,##0.00000\ _₫_-;\-* #,##0.00000\ _₫_-;_-* &quot;-&quot;??\ _₫_-;_-@_-"/>
    <numFmt numFmtId="334" formatCode="#,##0.0000000"/>
    <numFmt numFmtId="335" formatCode="0.0000000"/>
  </numFmts>
  <fonts count="223">
    <font>
      <sz val="11"/>
      <color theme="1"/>
      <name val="Calibri"/>
      <family val="2"/>
      <scheme val="minor"/>
    </font>
    <font>
      <sz val="12"/>
      <color theme="1"/>
      <name val="Times New Roman"/>
      <family val="2"/>
      <charset val="163"/>
    </font>
    <font>
      <sz val="12"/>
      <color theme="1"/>
      <name val="Times New Roman"/>
      <family val="2"/>
      <charset val="163"/>
    </font>
    <font>
      <sz val="11"/>
      <color theme="1"/>
      <name val="Calibri"/>
      <family val="2"/>
      <scheme val="minor"/>
    </font>
    <font>
      <b/>
      <sz val="11"/>
      <name val="Times New Roman"/>
      <family val="1"/>
    </font>
    <font>
      <sz val="11"/>
      <name val="Times New Roman"/>
      <family val="1"/>
    </font>
    <font>
      <i/>
      <sz val="11"/>
      <name val="Times New Roman"/>
      <family val="1"/>
    </font>
    <font>
      <b/>
      <i/>
      <sz val="11"/>
      <name val="Times New Roman"/>
      <family val="1"/>
    </font>
    <font>
      <sz val="10"/>
      <name val="Arial"/>
      <family val="2"/>
    </font>
    <font>
      <sz val="12"/>
      <color theme="1"/>
      <name val="Times New Roman"/>
      <family val="2"/>
    </font>
    <font>
      <sz val="12"/>
      <name val=".VnTime"/>
      <family val="2"/>
    </font>
    <font>
      <b/>
      <sz val="10"/>
      <name val="Tahoma"/>
      <family val="2"/>
    </font>
    <font>
      <sz val="11"/>
      <color indexed="8"/>
      <name val="Calibri"/>
      <family val="2"/>
    </font>
    <font>
      <b/>
      <sz val="14"/>
      <color theme="1"/>
      <name val="Times New Roman"/>
      <family val="1"/>
    </font>
    <font>
      <sz val="14"/>
      <color theme="1"/>
      <name val="Times New Roman"/>
      <family val="1"/>
    </font>
    <font>
      <i/>
      <sz val="14"/>
      <color theme="1"/>
      <name val="Times New Roman"/>
      <family val="1"/>
    </font>
    <font>
      <b/>
      <sz val="14"/>
      <color indexed="8"/>
      <name val="Times New Roman"/>
      <family val="1"/>
    </font>
    <font>
      <sz val="14"/>
      <color rgb="FF000000"/>
      <name val="Times New Roman"/>
      <family val="1"/>
    </font>
    <font>
      <sz val="14"/>
      <color indexed="8"/>
      <name val="Times New Roman"/>
      <family val="1"/>
    </font>
    <font>
      <sz val="14"/>
      <name val="Times New Roman"/>
      <family val="1"/>
    </font>
    <font>
      <b/>
      <sz val="14"/>
      <color rgb="FF000000"/>
      <name val="Times New Roman"/>
      <family val="1"/>
    </font>
    <font>
      <b/>
      <i/>
      <sz val="14"/>
      <name val="Times New Roman"/>
      <family val="1"/>
    </font>
    <font>
      <b/>
      <sz val="14"/>
      <name val="Times New Roman"/>
      <family val="1"/>
    </font>
    <font>
      <sz val="14"/>
      <color rgb="FFFF0000"/>
      <name val="Times New Roman"/>
      <family val="1"/>
    </font>
    <font>
      <b/>
      <i/>
      <sz val="14"/>
      <color theme="1"/>
      <name val="Times New Roman"/>
      <family val="1"/>
    </font>
    <font>
      <b/>
      <sz val="14"/>
      <color rgb="FFFF0000"/>
      <name val="Times New Roman"/>
      <family val="1"/>
    </font>
    <font>
      <sz val="11"/>
      <color theme="1"/>
      <name val="Calibri"/>
      <family val="2"/>
      <charset val="163"/>
      <scheme val="minor"/>
    </font>
    <font>
      <b/>
      <sz val="12"/>
      <color theme="1"/>
      <name val="Times New Roman"/>
      <family val="1"/>
    </font>
    <font>
      <sz val="13"/>
      <color theme="1"/>
      <name val="Times New Roman"/>
      <family val="1"/>
    </font>
    <font>
      <sz val="11"/>
      <color indexed="8"/>
      <name val="Times New Roman"/>
      <family val="2"/>
    </font>
    <font>
      <sz val="11"/>
      <color rgb="FFFF0000"/>
      <name val="Times New Roman"/>
      <family val="1"/>
    </font>
    <font>
      <sz val="11"/>
      <color theme="1"/>
      <name val="Times New Roman"/>
      <family val="1"/>
    </font>
    <font>
      <b/>
      <i/>
      <sz val="14"/>
      <color rgb="FFFF0000"/>
      <name val="Times New Roman"/>
      <family val="1"/>
    </font>
    <font>
      <i/>
      <sz val="14"/>
      <name val="Times New Roman"/>
      <family val="1"/>
    </font>
    <font>
      <b/>
      <sz val="11"/>
      <color rgb="FFFF0000"/>
      <name val="Times New Roman"/>
      <family val="1"/>
    </font>
    <font>
      <b/>
      <i/>
      <sz val="11"/>
      <color rgb="FFFF0000"/>
      <name val="Times New Roman"/>
      <family val="1"/>
    </font>
    <font>
      <i/>
      <sz val="11"/>
      <color rgb="FFFF0000"/>
      <name val="Times New Roman"/>
      <family val="1"/>
    </font>
    <font>
      <sz val="9"/>
      <color indexed="81"/>
      <name val="Tahoma"/>
      <family val="2"/>
    </font>
    <font>
      <b/>
      <sz val="9"/>
      <color indexed="81"/>
      <name val="Tahoma"/>
      <family val="2"/>
    </font>
    <font>
      <b/>
      <u/>
      <sz val="11"/>
      <name val="Times New Roman"/>
      <family val="1"/>
    </font>
    <font>
      <sz val="12"/>
      <name val="Times New Roman"/>
      <family val="1"/>
    </font>
    <font>
      <sz val="10"/>
      <name val="Times New Roman"/>
      <family val="1"/>
    </font>
    <font>
      <sz val="11"/>
      <color indexed="8"/>
      <name val="Helvetica Neue"/>
    </font>
    <font>
      <b/>
      <sz val="16"/>
      <name val="Times New Roman"/>
      <family val="1"/>
    </font>
    <font>
      <sz val="10"/>
      <name val="Mangal"/>
      <family val="2"/>
    </font>
    <font>
      <sz val="11"/>
      <color indexed="8"/>
      <name val="Arial"/>
      <family val="2"/>
    </font>
    <font>
      <sz val="12"/>
      <color indexed="8"/>
      <name val="Times New Roman"/>
      <family val="1"/>
    </font>
    <font>
      <sz val="11"/>
      <color indexed="8"/>
      <name val="Calibri"/>
      <family val="2"/>
      <charset val="163"/>
    </font>
    <font>
      <sz val="9"/>
      <name val="Arial"/>
      <family val="2"/>
    </font>
    <font>
      <sz val="12"/>
      <name val="VNI-Times"/>
    </font>
    <font>
      <sz val="10"/>
      <color indexed="8"/>
      <name val="MS Sans Serif"/>
      <family val="2"/>
    </font>
    <font>
      <sz val="12"/>
      <name val="돋움체"/>
      <family val="3"/>
      <charset val="129"/>
    </font>
    <font>
      <sz val="12"/>
      <name val="VNtimes new roman"/>
      <family val="2"/>
    </font>
    <font>
      <sz val="10"/>
      <name val=".VnTime"/>
      <family val="2"/>
    </font>
    <font>
      <sz val="10"/>
      <name val="?? ??"/>
      <family val="1"/>
      <charset val="136"/>
    </font>
    <font>
      <sz val="11"/>
      <name val="??"/>
      <family val="3"/>
    </font>
    <font>
      <sz val="12"/>
      <name val=".VnArial"/>
      <family val="2"/>
    </font>
    <font>
      <sz val="10"/>
      <name val="??"/>
      <family val="3"/>
      <charset val="129"/>
    </font>
    <font>
      <sz val="12"/>
      <name val="????"/>
      <family val="1"/>
      <charset val="136"/>
    </font>
    <font>
      <sz val="12"/>
      <name val="Courier"/>
      <family val="3"/>
    </font>
    <font>
      <sz val="10"/>
      <name val="AngsanaUPC"/>
      <family val="1"/>
    </font>
    <font>
      <sz val="10"/>
      <name val="Arial"/>
      <family val="2"/>
      <charset val="1"/>
    </font>
    <font>
      <sz val="12"/>
      <name val="|??¢¥¢¬¨Ï"/>
      <family val="1"/>
      <charset val="129"/>
    </font>
    <font>
      <b/>
      <sz val="12"/>
      <name val="Arial"/>
      <family val="2"/>
    </font>
    <font>
      <sz val="10"/>
      <name val="VNI-Times"/>
    </font>
    <font>
      <sz val="10"/>
      <name val="Helv"/>
      <family val="2"/>
    </font>
    <font>
      <sz val="10"/>
      <color indexed="8"/>
      <name val="Arial"/>
      <family val="2"/>
    </font>
    <font>
      <sz val="10"/>
      <color indexed="8"/>
      <name val="Arial"/>
      <family val="2"/>
      <charset val="163"/>
    </font>
    <font>
      <sz val="10"/>
      <name val="MS Sans Serif"/>
      <family val="2"/>
    </font>
    <font>
      <sz val="12"/>
      <name val="VNI-Helve"/>
    </font>
    <font>
      <sz val="12"/>
      <name val="???"/>
    </font>
    <font>
      <sz val="11"/>
      <name val="‚l‚r ‚oƒSƒVƒbƒN"/>
      <family val="3"/>
      <charset val="128"/>
    </font>
    <font>
      <sz val="12"/>
      <name val="Arial"/>
      <family val="2"/>
    </font>
    <font>
      <sz val="11"/>
      <name val="–¾’©"/>
      <family val="1"/>
      <charset val="128"/>
    </font>
    <font>
      <sz val="14"/>
      <name val="VNTime"/>
    </font>
    <font>
      <sz val="10"/>
      <name val=".VnArial"/>
      <family val="2"/>
    </font>
    <font>
      <b/>
      <u/>
      <sz val="14"/>
      <color indexed="8"/>
      <name val=".VnBook-AntiquaH"/>
      <family val="2"/>
    </font>
    <font>
      <sz val="11"/>
      <name val=".VnTime"/>
      <family val="2"/>
    </font>
    <font>
      <b/>
      <u/>
      <sz val="10"/>
      <name val="VNI-Times"/>
    </font>
    <font>
      <b/>
      <sz val="10"/>
      <name val=".VnArial"/>
      <family val="2"/>
    </font>
    <font>
      <sz val="10"/>
      <name val="VnTimes"/>
    </font>
    <font>
      <sz val="12"/>
      <color indexed="10"/>
      <name val=".VnArial Narrow"/>
      <family val="2"/>
    </font>
    <font>
      <sz val="12"/>
      <color indexed="8"/>
      <name val="¹ÙÅÁÃ¼"/>
      <family val="1"/>
      <charset val="129"/>
    </font>
    <font>
      <i/>
      <sz val="12"/>
      <color indexed="8"/>
      <name val=".VnBook-AntiquaH"/>
      <family val="2"/>
    </font>
    <font>
      <sz val="10"/>
      <name val="Arial"/>
      <family val="2"/>
      <charset val="163"/>
    </font>
    <font>
      <b/>
      <sz val="12"/>
      <color indexed="8"/>
      <name val=".VnBook-Antiqua"/>
      <family val="2"/>
    </font>
    <font>
      <i/>
      <sz val="12"/>
      <color indexed="8"/>
      <name val=".VnBook-Antiqua"/>
      <family val="2"/>
    </font>
    <font>
      <sz val="14"/>
      <name val=".VnTimeH"/>
      <family val="2"/>
    </font>
    <font>
      <sz val="11"/>
      <color indexed="9"/>
      <name val="Calibri"/>
      <family val="2"/>
      <charset val="163"/>
    </font>
    <font>
      <sz val="14"/>
      <name val=".VnTime"/>
      <family val="2"/>
    </font>
    <font>
      <sz val="14"/>
      <name val="VNI-Times"/>
    </font>
    <font>
      <sz val="12"/>
      <name val="¹UAAA¼"/>
      <family val="3"/>
      <charset val="129"/>
    </font>
    <font>
      <sz val="11"/>
      <name val="VNI-Times"/>
    </font>
    <font>
      <sz val="8"/>
      <name val="Times New Roman"/>
      <family val="1"/>
      <charset val="163"/>
    </font>
    <font>
      <sz val="8"/>
      <name val="Times New Roman"/>
      <family val="1"/>
    </font>
    <font>
      <b/>
      <sz val="12"/>
      <color indexed="63"/>
      <name val="VNI-Times"/>
    </font>
    <font>
      <sz val="12"/>
      <name val="¹ÙÅÁÃ¼"/>
      <charset val="129"/>
    </font>
    <font>
      <sz val="11"/>
      <color indexed="20"/>
      <name val="Calibri"/>
      <family val="2"/>
      <charset val="163"/>
    </font>
    <font>
      <b/>
      <i/>
      <sz val="14"/>
      <name val="VNTime"/>
      <family val="2"/>
    </font>
    <font>
      <sz val="12"/>
      <name val="Tms Rmn"/>
    </font>
    <font>
      <sz val="13"/>
      <name val=".VnTime"/>
      <family val="2"/>
    </font>
    <font>
      <sz val="10"/>
      <name val="Times New Roman"/>
      <family val="1"/>
      <charset val="163"/>
    </font>
    <font>
      <sz val="11"/>
      <name val="µ¸¿ò"/>
      <charset val="129"/>
    </font>
    <font>
      <sz val="10"/>
      <name val="±¼¸²A¼"/>
      <family val="3"/>
      <charset val="129"/>
    </font>
    <font>
      <sz val="12"/>
      <name val="¹ÙÅÁÃ¼"/>
      <family val="1"/>
      <charset val="129"/>
    </font>
    <font>
      <sz val="10"/>
      <name val="Helv"/>
    </font>
    <font>
      <b/>
      <sz val="11"/>
      <color indexed="52"/>
      <name val="Calibri"/>
      <family val="2"/>
      <charset val="163"/>
    </font>
    <font>
      <b/>
      <sz val="10"/>
      <name val="Helv"/>
    </font>
    <font>
      <b/>
      <sz val="10"/>
      <name val="Helv"/>
      <family val="2"/>
    </font>
    <font>
      <b/>
      <sz val="11"/>
      <name val="Arial"/>
      <family val="2"/>
    </font>
    <font>
      <b/>
      <sz val="11"/>
      <color indexed="9"/>
      <name val="Calibri"/>
      <family val="2"/>
      <charset val="163"/>
    </font>
    <font>
      <sz val="10"/>
      <name val="VNI-Aptima"/>
    </font>
    <font>
      <b/>
      <sz val="8"/>
      <name val="Arial"/>
      <family val="2"/>
    </font>
    <font>
      <sz val="11"/>
      <name val="Tms Rmn"/>
    </font>
    <font>
      <sz val="12"/>
      <color indexed="8"/>
      <name val="Calibri"/>
      <family val="2"/>
    </font>
    <font>
      <u val="singleAccounting"/>
      <sz val="11"/>
      <name val="Times New Roman"/>
      <family val="1"/>
    </font>
    <font>
      <sz val="14"/>
      <color indexed="8"/>
      <name val="Times New Roman"/>
      <family val="2"/>
    </font>
    <font>
      <sz val="11"/>
      <name val="UVnTime"/>
    </font>
    <font>
      <sz val="12"/>
      <color indexed="8"/>
      <name val="Times New Roman"/>
      <family val="2"/>
    </font>
    <font>
      <sz val="10"/>
      <color indexed="8"/>
      <name val="Times New Roman"/>
      <family val="2"/>
    </font>
    <font>
      <sz val="12"/>
      <color indexed="8"/>
      <name val="Times New Roman"/>
      <family val="2"/>
      <charset val="163"/>
    </font>
    <font>
      <b/>
      <sz val="12"/>
      <name val="VNTime"/>
      <family val="2"/>
    </font>
    <font>
      <sz val="10"/>
      <name val="MS Serif"/>
      <family val="1"/>
    </font>
    <font>
      <sz val="11"/>
      <name val="VNtimes new roman"/>
      <family val="2"/>
    </font>
    <font>
      <sz val="11"/>
      <color indexed="12"/>
      <name val="Times New Roman"/>
      <family val="1"/>
    </font>
    <font>
      <sz val="12"/>
      <name val="???"/>
      <family val="3"/>
      <charset val="129"/>
    </font>
    <font>
      <b/>
      <sz val="12"/>
      <name val="VNTimeH"/>
      <family val="2"/>
    </font>
    <font>
      <sz val="10"/>
      <name val="Arial CE"/>
      <charset val="238"/>
    </font>
    <font>
      <sz val="10"/>
      <name val="Arial CE"/>
    </font>
    <font>
      <sz val="10"/>
      <color indexed="16"/>
      <name val="MS Serif"/>
      <family val="1"/>
    </font>
    <font>
      <sz val="10"/>
      <name val="VNI-Helve-Condense"/>
    </font>
    <font>
      <sz val="11"/>
      <color indexed="8"/>
      <name val="Calibri"/>
      <family val="2"/>
      <charset val="1"/>
    </font>
    <font>
      <i/>
      <sz val="11"/>
      <color indexed="23"/>
      <name val="Calibri"/>
      <family val="2"/>
      <charset val="163"/>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4"/>
      <color indexed="14"/>
      <name val="VNottawa"/>
      <family val="2"/>
    </font>
    <font>
      <b/>
      <sz val="16"/>
      <color indexed="14"/>
      <name val="VNottawa"/>
      <family val="2"/>
    </font>
    <font>
      <sz val="12"/>
      <name val="VNTime"/>
      <family val="2"/>
    </font>
    <font>
      <sz val="11"/>
      <color indexed="17"/>
      <name val="Calibri"/>
      <family val="2"/>
      <charset val="163"/>
    </font>
    <font>
      <sz val="8"/>
      <name val="Arial"/>
      <family val="2"/>
    </font>
    <font>
      <sz val="10"/>
      <name val=".VnArialH"/>
      <family val="2"/>
    </font>
    <font>
      <b/>
      <sz val="12"/>
      <name val=".VnBook-AntiquaH"/>
      <family val="2"/>
    </font>
    <font>
      <b/>
      <sz val="12"/>
      <color indexed="9"/>
      <name val="Tms Rmn"/>
    </font>
    <font>
      <b/>
      <sz val="12"/>
      <name val="Helv"/>
    </font>
    <font>
      <b/>
      <sz val="12"/>
      <name val="Helv"/>
      <family val="2"/>
    </font>
    <font>
      <b/>
      <sz val="10"/>
      <name val="Arial"/>
      <family val="2"/>
    </font>
    <font>
      <b/>
      <sz val="15"/>
      <color indexed="56"/>
      <name val="Calibri"/>
      <family val="2"/>
      <charset val="163"/>
    </font>
    <font>
      <b/>
      <sz val="13"/>
      <color indexed="56"/>
      <name val="Calibri"/>
      <family val="2"/>
      <charset val="163"/>
    </font>
    <font>
      <b/>
      <sz val="11"/>
      <color indexed="56"/>
      <name val="Calibri"/>
      <family val="2"/>
      <charset val="163"/>
    </font>
    <font>
      <b/>
      <sz val="18"/>
      <name val="Arial"/>
      <family val="2"/>
    </font>
    <font>
      <b/>
      <sz val="8"/>
      <name val="MS Sans Serif"/>
      <family val="2"/>
    </font>
    <font>
      <b/>
      <sz val="10"/>
      <name val=".VnTime"/>
      <family val="2"/>
    </font>
    <font>
      <b/>
      <sz val="14"/>
      <name val=".VnTimeH"/>
      <family val="2"/>
    </font>
    <font>
      <sz val="12"/>
      <name val="±¼¸²Ã¼"/>
      <family val="3"/>
      <charset val="129"/>
    </font>
    <font>
      <sz val="11"/>
      <color indexed="62"/>
      <name val="Calibri"/>
      <family val="2"/>
      <charset val="163"/>
    </font>
    <font>
      <u/>
      <sz val="10"/>
      <color indexed="12"/>
      <name val=".VnTime"/>
      <family val="2"/>
    </font>
    <font>
      <u/>
      <sz val="12"/>
      <color indexed="12"/>
      <name val=".VnTime"/>
      <family val="2"/>
    </font>
    <font>
      <u/>
      <sz val="12"/>
      <color indexed="12"/>
      <name val="Arial"/>
      <family val="2"/>
    </font>
    <font>
      <sz val="11"/>
      <color indexed="52"/>
      <name val="Calibri"/>
      <family val="2"/>
      <charset val="163"/>
    </font>
    <font>
      <i/>
      <sz val="10"/>
      <name val=".VnTime"/>
      <family val="2"/>
    </font>
    <font>
      <sz val="8"/>
      <name val="VNarial"/>
      <family val="2"/>
    </font>
    <font>
      <b/>
      <sz val="11"/>
      <name val="Helv"/>
    </font>
    <font>
      <b/>
      <sz val="11"/>
      <name val="Helv"/>
      <family val="2"/>
    </font>
    <font>
      <sz val="10"/>
      <name val=".VnAvant"/>
      <family val="2"/>
    </font>
    <font>
      <sz val="11"/>
      <color indexed="60"/>
      <name val="Calibri"/>
      <family val="2"/>
      <charset val="163"/>
    </font>
    <font>
      <sz val="7"/>
      <name val="Small Fonts"/>
      <family val="2"/>
    </font>
    <font>
      <b/>
      <sz val="12"/>
      <name val="VN-NTime"/>
    </font>
    <font>
      <b/>
      <i/>
      <sz val="16"/>
      <name val="Helv"/>
      <family val="2"/>
    </font>
    <font>
      <b/>
      <i/>
      <sz val="16"/>
      <name val="Helv"/>
    </font>
    <font>
      <sz val="12"/>
      <name val="바탕체"/>
      <family val="1"/>
      <charset val="129"/>
    </font>
    <font>
      <sz val="13"/>
      <name val="Times New Roman"/>
      <family val="1"/>
    </font>
    <font>
      <sz val="11"/>
      <name val="VNI-Aptima"/>
    </font>
    <font>
      <sz val="14"/>
      <name val="System"/>
      <family val="2"/>
    </font>
    <font>
      <b/>
      <sz val="11"/>
      <name val="Arial"/>
      <family val="2"/>
      <charset val="163"/>
    </font>
    <font>
      <b/>
      <sz val="11"/>
      <color indexed="63"/>
      <name val="Calibri"/>
      <family val="2"/>
      <charset val="163"/>
    </font>
    <font>
      <sz val="14"/>
      <name val=".VnArial Narrow"/>
      <family val="2"/>
    </font>
    <font>
      <sz val="12"/>
      <name val="Helv"/>
    </font>
    <font>
      <sz val="12"/>
      <name val="Helv"/>
      <family val="2"/>
    </font>
    <font>
      <b/>
      <sz val="10"/>
      <name val="MS Sans Serif"/>
      <family val="2"/>
    </font>
    <font>
      <sz val="8"/>
      <name val="Wingdings"/>
      <charset val="2"/>
    </font>
    <font>
      <sz val="8"/>
      <name val="Helv"/>
    </font>
    <font>
      <b/>
      <sz val="12"/>
      <color indexed="8"/>
      <name val="Arial"/>
      <family val="2"/>
      <charset val="163"/>
    </font>
    <font>
      <b/>
      <sz val="12"/>
      <color indexed="8"/>
      <name val="Arial"/>
      <family val="2"/>
    </font>
    <font>
      <b/>
      <i/>
      <sz val="12"/>
      <color indexed="8"/>
      <name val="Arial"/>
      <family val="2"/>
      <charset val="163"/>
    </font>
    <font>
      <b/>
      <i/>
      <sz val="12"/>
      <color indexed="8"/>
      <name val="Arial"/>
      <family val="2"/>
    </font>
    <font>
      <sz val="12"/>
      <color indexed="8"/>
      <name val="Arial"/>
      <family val="2"/>
      <charset val="163"/>
    </font>
    <font>
      <sz val="12"/>
      <color indexed="8"/>
      <name val="Arial"/>
      <family val="2"/>
    </font>
    <font>
      <i/>
      <sz val="12"/>
      <color indexed="8"/>
      <name val="Arial"/>
      <family val="2"/>
      <charset val="163"/>
    </font>
    <font>
      <i/>
      <sz val="12"/>
      <color indexed="8"/>
      <name val="Arial"/>
      <family val="2"/>
    </font>
    <font>
      <sz val="19"/>
      <color indexed="48"/>
      <name val="Arial"/>
      <family val="2"/>
      <charset val="163"/>
    </font>
    <font>
      <sz val="19"/>
      <color indexed="48"/>
      <name val="Arial"/>
      <family val="2"/>
    </font>
    <font>
      <sz val="12"/>
      <color indexed="14"/>
      <name val="Arial"/>
      <family val="2"/>
      <charset val="163"/>
    </font>
    <font>
      <sz val="12"/>
      <color indexed="14"/>
      <name val="Arial"/>
      <family val="2"/>
    </font>
    <font>
      <sz val="11"/>
      <name val="3C_Times_T"/>
    </font>
    <font>
      <sz val="8"/>
      <name val="MS Sans Serif"/>
      <family val="2"/>
    </font>
    <font>
      <b/>
      <sz val="10.5"/>
      <name val=".VnAvantH"/>
      <family val="2"/>
    </font>
    <font>
      <sz val="10"/>
      <name val="VNbook-Antiqua"/>
      <family val="2"/>
    </font>
    <font>
      <sz val="11"/>
      <color indexed="32"/>
      <name val="VNI-Times"/>
    </font>
    <font>
      <b/>
      <sz val="8"/>
      <color indexed="8"/>
      <name val="Helv"/>
    </font>
    <font>
      <sz val="10"/>
      <name val="Symbol"/>
      <family val="1"/>
      <charset val="2"/>
    </font>
    <font>
      <sz val="13"/>
      <name val=".VnArial"/>
      <family val="2"/>
    </font>
    <font>
      <sz val="10"/>
      <name val=".VnArial NarrowH"/>
      <family val="2"/>
    </font>
    <font>
      <sz val="12"/>
      <name val="Times New Roman"/>
      <family val="1"/>
      <charset val="163"/>
    </font>
    <font>
      <b/>
      <sz val="12"/>
      <color theme="0"/>
      <name val="Times New Roman"/>
      <family val="2"/>
    </font>
    <font>
      <sz val="11"/>
      <color theme="1"/>
      <name val="Calibri"/>
      <family val="2"/>
    </font>
    <font>
      <sz val="11"/>
      <color theme="1"/>
      <name val="Arial"/>
      <family val="2"/>
    </font>
    <font>
      <sz val="12"/>
      <color theme="1"/>
      <name val="Times New Roman"/>
      <family val="1"/>
    </font>
    <font>
      <sz val="9"/>
      <color theme="1"/>
      <name val="Times New Roman"/>
      <family val="2"/>
      <charset val="163"/>
    </font>
    <font>
      <sz val="11"/>
      <color rgb="FF000000"/>
      <name val="Arial"/>
      <family val="2"/>
    </font>
    <font>
      <sz val="12"/>
      <color theme="1"/>
      <name val="Times New Roman"/>
      <family val="2"/>
      <charset val="163"/>
    </font>
    <font>
      <sz val="12"/>
      <color theme="1"/>
      <name val="Calibri"/>
      <family val="2"/>
      <scheme val="minor"/>
    </font>
    <font>
      <b/>
      <sz val="12"/>
      <color rgb="FF3F3F3F"/>
      <name val="Times New Roman"/>
      <family val="2"/>
    </font>
    <font>
      <i/>
      <sz val="10"/>
      <color theme="1"/>
      <name val="Times New Roman"/>
      <family val="1"/>
    </font>
    <font>
      <i/>
      <sz val="12"/>
      <name val="Times New Roman"/>
      <family val="1"/>
    </font>
    <font>
      <b/>
      <sz val="12"/>
      <name val="Times New Roman"/>
      <family val="1"/>
    </font>
    <font>
      <b/>
      <i/>
      <sz val="12"/>
      <name val="Times New Roman"/>
      <family val="1"/>
    </font>
    <font>
      <sz val="10"/>
      <name val="VNbook-Antiqua"/>
    </font>
    <font>
      <b/>
      <i/>
      <sz val="12"/>
      <color theme="1"/>
      <name val="Times New Roman"/>
      <family val="1"/>
    </font>
    <font>
      <sz val="14"/>
      <color theme="1"/>
      <name val="Times New Roman"/>
      <family val="2"/>
    </font>
  </fonts>
  <fills count="5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7030A0"/>
        <bgColor indexed="64"/>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22"/>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3"/>
        <bgColor indexed="64"/>
      </patternFill>
    </fill>
    <fill>
      <patternFill patternType="solid">
        <fgColor indexed="9"/>
        <bgColor indexed="64"/>
      </patternFill>
    </fill>
    <fill>
      <patternFill patternType="solid">
        <fgColor indexed="65"/>
        <bgColor indexed="64"/>
      </patternFill>
    </fill>
    <fill>
      <patternFill patternType="solid">
        <fgColor indexed="27"/>
        <bgColor indexed="64"/>
      </patternFill>
    </fill>
    <fill>
      <patternFill patternType="solid">
        <fgColor indexed="40"/>
        <bgColor indexed="64"/>
      </patternFill>
    </fill>
    <fill>
      <patternFill patternType="solid">
        <fgColor indexed="26"/>
        <bgColor indexed="64"/>
      </patternFill>
    </fill>
    <fill>
      <patternFill patternType="solid">
        <fgColor indexed="15"/>
        <bgColor indexed="64"/>
      </patternFill>
    </fill>
    <fill>
      <patternFill patternType="solid">
        <fgColor indexed="43"/>
      </patternFill>
    </fill>
    <fill>
      <patternFill patternType="solid">
        <fgColor indexed="26"/>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s>
  <borders count="6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auto="1"/>
      </left>
      <right style="thin">
        <color auto="1"/>
      </right>
      <top style="thin">
        <color auto="1"/>
      </top>
      <bottom style="hair">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double">
        <color indexed="64"/>
      </bottom>
      <diagonal/>
    </border>
    <border>
      <left/>
      <right style="double">
        <color indexed="64"/>
      </right>
      <top/>
      <bottom/>
      <diagonal/>
    </border>
    <border>
      <left/>
      <right/>
      <top style="double">
        <color indexed="64"/>
      </top>
      <bottom style="double">
        <color indexed="64"/>
      </bottom>
      <diagonal/>
    </border>
    <border>
      <left style="thick">
        <color indexed="64"/>
      </left>
      <right/>
      <top style="thick">
        <color indexed="64"/>
      </top>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top style="medium">
        <color indexed="64"/>
      </top>
      <bottom style="medium">
        <color indexed="64"/>
      </bottom>
      <diagonal/>
    </border>
    <border>
      <left/>
      <right/>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indexed="64"/>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542">
    <xf numFmtId="0" fontId="0" fillId="0" borderId="0"/>
    <xf numFmtId="171" fontId="3" fillId="0" borderId="0" applyFont="0" applyFill="0" applyBorder="0" applyAlignment="0" applyProtection="0"/>
    <xf numFmtId="169" fontId="3" fillId="0" borderId="0" applyFont="0" applyFill="0" applyBorder="0" applyAlignment="0" applyProtection="0"/>
    <xf numFmtId="0" fontId="3" fillId="0" borderId="0"/>
    <xf numFmtId="0" fontId="8" fillId="0" borderId="0"/>
    <xf numFmtId="0" fontId="9" fillId="0" borderId="0"/>
    <xf numFmtId="0" fontId="3" fillId="0" borderId="0"/>
    <xf numFmtId="171" fontId="3" fillId="0" borderId="0" applyFont="0" applyFill="0" applyBorder="0" applyAlignment="0" applyProtection="0"/>
    <xf numFmtId="171" fontId="8" fillId="0" borderId="0" applyFont="0" applyFill="0" applyBorder="0" applyAlignment="0" applyProtection="0"/>
    <xf numFmtId="171" fontId="10" fillId="0" borderId="0" applyFont="0" applyFill="0" applyBorder="0" applyAlignment="0" applyProtection="0"/>
    <xf numFmtId="0" fontId="9" fillId="0" borderId="0"/>
    <xf numFmtId="0" fontId="10" fillId="0" borderId="0"/>
    <xf numFmtId="0" fontId="11" fillId="0" borderId="0"/>
    <xf numFmtId="0" fontId="10" fillId="0" borderId="0"/>
    <xf numFmtId="0" fontId="10" fillId="0" borderId="0"/>
    <xf numFmtId="0" fontId="10" fillId="0" borderId="0"/>
    <xf numFmtId="0" fontId="9" fillId="0" borderId="0"/>
    <xf numFmtId="0" fontId="8" fillId="0" borderId="0"/>
    <xf numFmtId="171" fontId="8" fillId="0" borderId="0" applyFont="0" applyFill="0" applyBorder="0" applyAlignment="0" applyProtection="0"/>
    <xf numFmtId="0" fontId="12" fillId="0" borderId="0"/>
    <xf numFmtId="0" fontId="10" fillId="0" borderId="0"/>
    <xf numFmtId="0" fontId="12" fillId="0" borderId="0"/>
    <xf numFmtId="0" fontId="10" fillId="0" borderId="0"/>
    <xf numFmtId="164" fontId="3" fillId="0" borderId="0" applyFont="0" applyFill="0" applyBorder="0" applyAlignment="0" applyProtection="0"/>
    <xf numFmtId="0" fontId="26" fillId="0" borderId="0"/>
    <xf numFmtId="0" fontId="10" fillId="0" borderId="0"/>
    <xf numFmtId="0" fontId="3" fillId="0" borderId="0"/>
    <xf numFmtId="0" fontId="10" fillId="0" borderId="0"/>
    <xf numFmtId="43" fontId="3" fillId="0" borderId="0" applyFont="0" applyFill="0" applyBorder="0" applyAlignment="0" applyProtection="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8" fillId="0" borderId="0"/>
    <xf numFmtId="0" fontId="9" fillId="0" borderId="0"/>
    <xf numFmtId="175" fontId="26" fillId="0" borderId="0" applyFont="0" applyFill="0" applyBorder="0" applyAlignment="0" applyProtection="0"/>
    <xf numFmtId="0" fontId="3" fillId="0" borderId="0"/>
    <xf numFmtId="171" fontId="29" fillId="0" borderId="0" applyFont="0" applyFill="0" applyBorder="0" applyAlignment="0" applyProtection="0"/>
    <xf numFmtId="0" fontId="8" fillId="0" borderId="0"/>
    <xf numFmtId="0" fontId="3" fillId="0" borderId="0"/>
    <xf numFmtId="200" fontId="49"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Protection="0"/>
    <xf numFmtId="0" fontId="50" fillId="0" borderId="0"/>
    <xf numFmtId="3" fontId="51" fillId="0" borderId="2"/>
    <xf numFmtId="3" fontId="51" fillId="0" borderId="2"/>
    <xf numFmtId="173" fontId="52" fillId="0" borderId="21" applyFont="0" applyBorder="0"/>
    <xf numFmtId="173" fontId="48" fillId="0" borderId="0" applyProtection="0"/>
    <xf numFmtId="173" fontId="52" fillId="0" borderId="21" applyFont="0" applyBorder="0"/>
    <xf numFmtId="173" fontId="52" fillId="0" borderId="21" applyFont="0" applyBorder="0"/>
    <xf numFmtId="0" fontId="53" fillId="0" borderId="0"/>
    <xf numFmtId="201" fontId="10" fillId="0" borderId="0" applyFont="0" applyFill="0" applyBorder="0" applyAlignment="0" applyProtection="0"/>
    <xf numFmtId="0" fontId="54" fillId="0" borderId="0" applyFont="0" applyFill="0" applyBorder="0" applyAlignment="0" applyProtection="0"/>
    <xf numFmtId="202" fontId="10" fillId="0" borderId="0" applyFont="0" applyFill="0" applyBorder="0" applyAlignment="0" applyProtection="0"/>
    <xf numFmtId="203" fontId="55" fillId="0" borderId="0" applyFont="0" applyFill="0" applyBorder="0" applyAlignment="0" applyProtection="0"/>
    <xf numFmtId="204" fontId="55" fillId="0" borderId="0" applyFont="0" applyFill="0" applyBorder="0" applyAlignment="0" applyProtection="0"/>
    <xf numFmtId="204" fontId="55" fillId="0" borderId="0" applyFont="0" applyFill="0" applyBorder="0" applyAlignment="0" applyProtection="0"/>
    <xf numFmtId="204" fontId="55" fillId="0" borderId="0" applyFont="0" applyFill="0" applyBorder="0" applyAlignment="0" applyProtection="0"/>
    <xf numFmtId="204" fontId="55" fillId="0" borderId="0" applyFont="0" applyFill="0" applyBorder="0" applyAlignment="0" applyProtection="0"/>
    <xf numFmtId="204" fontId="55" fillId="0" borderId="0" applyFont="0" applyFill="0" applyBorder="0" applyAlignment="0" applyProtection="0"/>
    <xf numFmtId="204" fontId="55"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56" fillId="0" borderId="0" applyFont="0" applyFill="0" applyBorder="0" applyAlignment="0" applyProtection="0"/>
    <xf numFmtId="0" fontId="57" fillId="0" borderId="22"/>
    <xf numFmtId="205" fontId="53" fillId="0" borderId="0" applyFont="0" applyFill="0" applyBorder="0" applyAlignment="0" applyProtection="0"/>
    <xf numFmtId="164" fontId="58" fillId="0" borderId="0" applyFont="0" applyFill="0" applyBorder="0" applyAlignment="0" applyProtection="0"/>
    <xf numFmtId="165" fontId="58" fillId="0" borderId="0" applyFont="0" applyFill="0" applyBorder="0" applyAlignment="0" applyProtection="0"/>
    <xf numFmtId="206" fontId="59" fillId="0" borderId="0" applyFont="0" applyFill="0" applyBorder="0" applyAlignment="0" applyProtection="0"/>
    <xf numFmtId="0" fontId="60"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Protection="0"/>
    <xf numFmtId="0" fontId="61" fillId="0" borderId="0"/>
    <xf numFmtId="0" fontId="8" fillId="0" borderId="0" applyProtection="0"/>
    <xf numFmtId="0" fontId="62"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Protection="0"/>
    <xf numFmtId="0" fontId="63" fillId="0" borderId="0" applyNumberFormat="0" applyFill="0" applyBorder="0" applyProtection="0">
      <alignment vertical="center"/>
    </xf>
    <xf numFmtId="164" fontId="10" fillId="0" borderId="0" applyFont="0" applyFill="0" applyBorder="0" applyAlignment="0" applyProtection="0"/>
    <xf numFmtId="207" fontId="64" fillId="0" borderId="0" applyFont="0" applyFill="0" applyBorder="0" applyAlignment="0" applyProtection="0"/>
    <xf numFmtId="189" fontId="49" fillId="0" borderId="0" applyFont="0" applyFill="0" applyBorder="0" applyAlignment="0" applyProtection="0"/>
    <xf numFmtId="168" fontId="64" fillId="0" borderId="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208" fontId="10" fillId="0" borderId="0" applyFont="0" applyFill="0" applyBorder="0" applyAlignment="0" applyProtection="0"/>
    <xf numFmtId="168" fontId="64" fillId="0" borderId="0" applyFont="0" applyFill="0" applyBorder="0" applyAlignment="0" applyProtection="0"/>
    <xf numFmtId="207" fontId="64" fillId="0" borderId="0" applyFont="0" applyFill="0" applyBorder="0" applyAlignment="0" applyProtection="0"/>
    <xf numFmtId="168" fontId="64" fillId="0" borderId="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65" fillId="0" borderId="0"/>
    <xf numFmtId="168" fontId="64" fillId="0" borderId="0" applyFont="0" applyFill="0" applyBorder="0" applyAlignment="0" applyProtection="0"/>
    <xf numFmtId="207" fontId="64" fillId="0" borderId="0" applyFont="0" applyFill="0" applyBorder="0" applyAlignment="0" applyProtection="0"/>
    <xf numFmtId="0" fontId="65" fillId="0" borderId="0"/>
    <xf numFmtId="168" fontId="64" fillId="0" borderId="0" applyFont="0" applyFill="0" applyBorder="0" applyAlignment="0" applyProtection="0"/>
    <xf numFmtId="0" fontId="66" fillId="0" borderId="0">
      <alignment vertical="top"/>
    </xf>
    <xf numFmtId="0" fontId="67" fillId="0" borderId="0">
      <alignment vertical="top"/>
    </xf>
    <xf numFmtId="0" fontId="67" fillId="0" borderId="0">
      <alignment vertical="top"/>
    </xf>
    <xf numFmtId="0" fontId="53" fillId="0" borderId="0" applyNumberFormat="0" applyFill="0" applyBorder="0" applyAlignment="0" applyProtection="0"/>
    <xf numFmtId="209" fontId="49" fillId="0" borderId="0" applyFont="0" applyFill="0" applyBorder="0" applyAlignment="0" applyProtection="0"/>
    <xf numFmtId="0" fontId="53" fillId="0" borderId="0" applyNumberFormat="0" applyFill="0" applyBorder="0" applyAlignment="0" applyProtection="0"/>
    <xf numFmtId="168" fontId="64" fillId="0" borderId="0" applyFont="0" applyFill="0" applyBorder="0" applyAlignment="0" applyProtection="0"/>
    <xf numFmtId="0" fontId="65" fillId="0" borderId="0"/>
    <xf numFmtId="210" fontId="64" fillId="0" borderId="0" applyFont="0" applyFill="0" applyBorder="0" applyAlignment="0" applyProtection="0"/>
    <xf numFmtId="211" fontId="64" fillId="0" borderId="0" applyFont="0" applyFill="0" applyBorder="0" applyAlignment="0" applyProtection="0"/>
    <xf numFmtId="211" fontId="64" fillId="0" borderId="0" applyFont="0" applyFill="0" applyBorder="0" applyAlignment="0" applyProtection="0"/>
    <xf numFmtId="211" fontId="64" fillId="0" borderId="0" applyFont="0" applyFill="0" applyBorder="0" applyAlignment="0" applyProtection="0"/>
    <xf numFmtId="212" fontId="64" fillId="0" borderId="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168" fontId="64" fillId="0" borderId="0" applyFont="0" applyFill="0" applyBorder="0" applyAlignment="0" applyProtection="0"/>
    <xf numFmtId="0" fontId="65" fillId="0" borderId="0"/>
    <xf numFmtId="207" fontId="64" fillId="0" borderId="0" applyFont="0" applyFill="0" applyBorder="0" applyAlignment="0" applyProtection="0"/>
    <xf numFmtId="0" fontId="65"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65" fillId="0" borderId="0"/>
    <xf numFmtId="168" fontId="64" fillId="0" borderId="0" applyFont="0" applyFill="0" applyBorder="0" applyAlignment="0" applyProtection="0"/>
    <xf numFmtId="168" fontId="64" fillId="0" borderId="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65"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65" fillId="0" borderId="0"/>
    <xf numFmtId="168" fontId="64" fillId="0" borderId="0" applyFont="0" applyFill="0" applyBorder="0" applyAlignment="0" applyProtection="0"/>
    <xf numFmtId="0" fontId="65"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65" fillId="0" borderId="0"/>
    <xf numFmtId="0" fontId="65" fillId="0" borderId="0"/>
    <xf numFmtId="0" fontId="65" fillId="0" borderId="0"/>
    <xf numFmtId="212" fontId="64" fillId="0" borderId="0" applyFont="0" applyFill="0" applyBorder="0" applyAlignment="0" applyProtection="0"/>
    <xf numFmtId="210"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0" fontId="68" fillId="0" borderId="0" applyFont="0" applyFill="0" applyBorder="0" applyAlignment="0" applyProtection="0"/>
    <xf numFmtId="0" fontId="68" fillId="0" borderId="0" applyFont="0" applyFill="0" applyBorder="0" applyAlignment="0" applyProtection="0"/>
    <xf numFmtId="0" fontId="65"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168" fontId="64" fillId="0" borderId="0" applyFont="0" applyFill="0" applyBorder="0" applyAlignment="0" applyProtection="0"/>
    <xf numFmtId="212" fontId="64" fillId="0" borderId="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168" fontId="64" fillId="0" borderId="0" applyFont="0" applyFill="0" applyBorder="0" applyAlignment="0" applyProtection="0"/>
    <xf numFmtId="0" fontId="65" fillId="0" borderId="0"/>
    <xf numFmtId="0" fontId="65" fillId="0" borderId="0"/>
    <xf numFmtId="207" fontId="64" fillId="0" borderId="0" applyFont="0" applyFill="0" applyBorder="0" applyAlignment="0" applyProtection="0"/>
    <xf numFmtId="0" fontId="65" fillId="0" borderId="0"/>
    <xf numFmtId="0" fontId="68" fillId="0" borderId="0"/>
    <xf numFmtId="0" fontId="65" fillId="0" borderId="0"/>
    <xf numFmtId="0" fontId="65" fillId="0" borderId="0"/>
    <xf numFmtId="189" fontId="49" fillId="0" borderId="0" applyFont="0" applyFill="0" applyBorder="0" applyAlignment="0" applyProtection="0"/>
    <xf numFmtId="168" fontId="64" fillId="0" borderId="0" applyFont="0" applyFill="0" applyBorder="0" applyAlignment="0" applyProtection="0"/>
    <xf numFmtId="210" fontId="64" fillId="0" borderId="0" applyFont="0" applyFill="0" applyBorder="0" applyAlignment="0" applyProtection="0"/>
    <xf numFmtId="168" fontId="64" fillId="0" borderId="0" applyFont="0" applyFill="0" applyBorder="0" applyAlignment="0" applyProtection="0"/>
    <xf numFmtId="189" fontId="49" fillId="0" borderId="0" applyFont="0" applyFill="0" applyBorder="0" applyAlignment="0" applyProtection="0"/>
    <xf numFmtId="213" fontId="49" fillId="0" borderId="0" applyFont="0" applyFill="0" applyBorder="0" applyAlignment="0" applyProtection="0"/>
    <xf numFmtId="189" fontId="49" fillId="0" borderId="0" applyFont="0" applyFill="0" applyBorder="0" applyAlignment="0" applyProtection="0"/>
    <xf numFmtId="189" fontId="49" fillId="0" borderId="0" applyFont="0" applyFill="0" applyBorder="0" applyAlignment="0" applyProtection="0"/>
    <xf numFmtId="189" fontId="49" fillId="0" borderId="0" applyFont="0" applyFill="0" applyBorder="0" applyAlignment="0" applyProtection="0"/>
    <xf numFmtId="189" fontId="49" fillId="0" borderId="0" applyFont="0" applyFill="0" applyBorder="0" applyAlignment="0" applyProtection="0"/>
    <xf numFmtId="213" fontId="49" fillId="0" borderId="0" applyFont="0" applyFill="0" applyBorder="0" applyAlignment="0" applyProtection="0"/>
    <xf numFmtId="189" fontId="49" fillId="0" borderId="0" applyFont="0" applyFill="0" applyBorder="0" applyAlignment="0" applyProtection="0"/>
    <xf numFmtId="189" fontId="49" fillId="0" borderId="0" applyFont="0" applyFill="0" applyBorder="0" applyAlignment="0" applyProtection="0"/>
    <xf numFmtId="189" fontId="49" fillId="0" borderId="0" applyFont="0" applyFill="0" applyBorder="0" applyAlignment="0" applyProtection="0"/>
    <xf numFmtId="200" fontId="49" fillId="0" borderId="0" applyFont="0" applyFill="0" applyBorder="0" applyAlignment="0" applyProtection="0"/>
    <xf numFmtId="165" fontId="49" fillId="0" borderId="0" applyFont="0" applyFill="0" applyBorder="0" applyAlignment="0" applyProtection="0"/>
    <xf numFmtId="201" fontId="64" fillId="0" borderId="0" applyFont="0" applyFill="0" applyBorder="0" applyAlignment="0" applyProtection="0"/>
    <xf numFmtId="175"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43" fontId="64" fillId="0" borderId="0" applyFont="0" applyFill="0" applyBorder="0" applyAlignment="0" applyProtection="0"/>
    <xf numFmtId="214" fontId="64" fillId="0" borderId="0" applyFont="0" applyFill="0" applyBorder="0" applyAlignment="0" applyProtection="0"/>
    <xf numFmtId="191" fontId="64" fillId="0" borderId="0" applyFont="0" applyFill="0" applyBorder="0" applyAlignment="0" applyProtection="0"/>
    <xf numFmtId="201" fontId="64" fillId="0" borderId="0" applyFont="0" applyFill="0" applyBorder="0" applyAlignment="0" applyProtection="0"/>
    <xf numFmtId="191" fontId="64" fillId="0" borderId="0" applyFont="0" applyFill="0" applyBorder="0" applyAlignment="0" applyProtection="0"/>
    <xf numFmtId="43" fontId="64" fillId="0" borderId="0" applyFont="0" applyFill="0" applyBorder="0" applyAlignment="0" applyProtection="0"/>
    <xf numFmtId="215"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71" fontId="64" fillId="0" borderId="0" applyFont="0" applyFill="0" applyBorder="0" applyAlignment="0" applyProtection="0"/>
    <xf numFmtId="201" fontId="64" fillId="0" borderId="0" applyFont="0" applyFill="0" applyBorder="0" applyAlignment="0" applyProtection="0"/>
    <xf numFmtId="216"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191" fontId="64" fillId="0" borderId="0" applyFont="0" applyFill="0" applyBorder="0" applyAlignment="0" applyProtection="0"/>
    <xf numFmtId="171" fontId="64" fillId="0" borderId="0" applyFont="0" applyFill="0" applyBorder="0" applyAlignment="0" applyProtection="0"/>
    <xf numFmtId="214"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5" fontId="64" fillId="0" borderId="0" applyFont="0" applyFill="0" applyBorder="0" applyAlignment="0" applyProtection="0"/>
    <xf numFmtId="43" fontId="64" fillId="0" borderId="0" applyFont="0" applyFill="0" applyBorder="0" applyAlignment="0" applyProtection="0"/>
    <xf numFmtId="201" fontId="64" fillId="0" borderId="0" applyFont="0" applyFill="0" applyBorder="0" applyAlignment="0" applyProtection="0"/>
    <xf numFmtId="0"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215" fontId="64" fillId="0" borderId="0" applyFont="0" applyFill="0" applyBorder="0" applyAlignment="0" applyProtection="0"/>
    <xf numFmtId="201" fontId="64" fillId="0" borderId="0" applyFont="0" applyFill="0" applyBorder="0" applyAlignment="0" applyProtection="0"/>
    <xf numFmtId="0"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16"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43"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171" fontId="64" fillId="0" borderId="0" applyFont="0" applyFill="0" applyBorder="0" applyAlignment="0" applyProtection="0"/>
    <xf numFmtId="201" fontId="64" fillId="0" borderId="0" applyFont="0" applyFill="0" applyBorder="0" applyAlignment="0" applyProtection="0"/>
    <xf numFmtId="165" fontId="64" fillId="0" borderId="0" applyFont="0" applyFill="0" applyBorder="0" applyAlignment="0" applyProtection="0"/>
    <xf numFmtId="171" fontId="64" fillId="0" borderId="0" applyFont="0" applyFill="0" applyBorder="0" applyAlignment="0" applyProtection="0"/>
    <xf numFmtId="201"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216" fontId="64" fillId="0" borderId="0" applyFont="0" applyFill="0" applyBorder="0" applyAlignment="0" applyProtection="0"/>
    <xf numFmtId="43" fontId="64" fillId="0" borderId="0" applyFont="0" applyFill="0" applyBorder="0" applyAlignment="0" applyProtection="0"/>
    <xf numFmtId="216" fontId="64" fillId="0" borderId="0" applyFont="0" applyFill="0" applyBorder="0" applyAlignment="0" applyProtection="0"/>
    <xf numFmtId="171" fontId="64" fillId="0" borderId="0" applyFont="0" applyFill="0" applyBorder="0" applyAlignment="0" applyProtection="0"/>
    <xf numFmtId="201" fontId="64" fillId="0" borderId="0" applyFont="0" applyFill="0" applyBorder="0" applyAlignment="0" applyProtection="0"/>
    <xf numFmtId="215" fontId="64" fillId="0" borderId="0" applyFont="0" applyFill="0" applyBorder="0" applyAlignment="0" applyProtection="0"/>
    <xf numFmtId="201"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216" fontId="64" fillId="0" borderId="0" applyFont="0" applyFill="0" applyBorder="0" applyAlignment="0" applyProtection="0"/>
    <xf numFmtId="191" fontId="64" fillId="0" borderId="0" applyFont="0" applyFill="0" applyBorder="0" applyAlignment="0" applyProtection="0"/>
    <xf numFmtId="171" fontId="64" fillId="0" borderId="0" applyFont="0" applyFill="0" applyBorder="0" applyAlignment="0" applyProtection="0"/>
    <xf numFmtId="191" fontId="64" fillId="0" borderId="0" applyFont="0" applyFill="0" applyBorder="0" applyAlignment="0" applyProtection="0"/>
    <xf numFmtId="201" fontId="64" fillId="0" borderId="0" applyFont="0" applyFill="0" applyBorder="0" applyAlignment="0" applyProtection="0"/>
    <xf numFmtId="191" fontId="64" fillId="0" borderId="0" applyFont="0" applyFill="0" applyBorder="0" applyAlignment="0" applyProtection="0"/>
    <xf numFmtId="201" fontId="64" fillId="0" borderId="0" applyFont="0" applyFill="0" applyBorder="0" applyAlignment="0" applyProtection="0"/>
    <xf numFmtId="217" fontId="64" fillId="0" borderId="0" applyFont="0" applyFill="0" applyBorder="0" applyAlignment="0" applyProtection="0"/>
    <xf numFmtId="218" fontId="64" fillId="0" borderId="0" applyFont="0" applyFill="0" applyBorder="0" applyAlignment="0" applyProtection="0"/>
    <xf numFmtId="216"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215" fontId="64" fillId="0" borderId="0" applyFont="0" applyFill="0" applyBorder="0" applyAlignment="0" applyProtection="0"/>
    <xf numFmtId="201" fontId="64" fillId="0" borderId="0" applyFont="0" applyFill="0" applyBorder="0" applyAlignment="0" applyProtection="0"/>
    <xf numFmtId="164" fontId="49" fillId="0" borderId="0" applyFont="0" applyFill="0" applyBorder="0" applyAlignment="0" applyProtection="0"/>
    <xf numFmtId="168" fontId="64" fillId="0" borderId="0" applyFont="0" applyFill="0" applyBorder="0" applyAlignment="0" applyProtection="0"/>
    <xf numFmtId="210" fontId="64" fillId="0" borderId="0" applyFont="0" applyFill="0" applyBorder="0" applyAlignment="0" applyProtection="0"/>
    <xf numFmtId="168" fontId="64" fillId="0" borderId="0" applyFont="0" applyFill="0" applyBorder="0" applyAlignment="0" applyProtection="0"/>
    <xf numFmtId="207"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212"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212" fontId="64" fillId="0" borderId="0" applyFont="0" applyFill="0" applyBorder="0" applyAlignment="0" applyProtection="0"/>
    <xf numFmtId="209" fontId="49" fillId="0" borderId="0" applyFont="0" applyFill="0" applyBorder="0" applyAlignment="0" applyProtection="0"/>
    <xf numFmtId="209" fontId="49" fillId="0" borderId="0" applyFont="0" applyFill="0" applyBorder="0" applyAlignment="0" applyProtection="0"/>
    <xf numFmtId="210" fontId="64" fillId="0" borderId="0" applyFont="0" applyFill="0" applyBorder="0" applyAlignment="0" applyProtection="0"/>
    <xf numFmtId="211" fontId="64" fillId="0" borderId="0" applyFont="0" applyFill="0" applyBorder="0" applyAlignment="0" applyProtection="0"/>
    <xf numFmtId="211" fontId="64" fillId="0" borderId="0" applyFont="0" applyFill="0" applyBorder="0" applyAlignment="0" applyProtection="0"/>
    <xf numFmtId="211" fontId="64" fillId="0" borderId="0" applyFont="0" applyFill="0" applyBorder="0" applyAlignment="0" applyProtection="0"/>
    <xf numFmtId="207" fontId="64" fillId="0" borderId="0" applyFont="0" applyFill="0" applyBorder="0" applyAlignment="0" applyProtection="0"/>
    <xf numFmtId="212"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212" fontId="64" fillId="0" borderId="0" applyFont="0" applyFill="0" applyBorder="0" applyAlignment="0" applyProtection="0"/>
    <xf numFmtId="168" fontId="64" fillId="0" borderId="0" applyFont="0" applyFill="0" applyBorder="0" applyAlignment="0" applyProtection="0"/>
    <xf numFmtId="212"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207" fontId="64" fillId="0" borderId="0" applyFont="0" applyFill="0" applyBorder="0" applyAlignment="0" applyProtection="0"/>
    <xf numFmtId="168" fontId="64" fillId="0" borderId="0" applyFont="0" applyFill="0" applyBorder="0" applyAlignment="0" applyProtection="0"/>
    <xf numFmtId="210"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212" fontId="64" fillId="0" borderId="0" applyFont="0" applyFill="0" applyBorder="0" applyAlignment="0" applyProtection="0"/>
    <xf numFmtId="209" fontId="64" fillId="0" borderId="0" applyFont="0" applyFill="0" applyBorder="0" applyAlignment="0" applyProtection="0"/>
    <xf numFmtId="219" fontId="64" fillId="0" borderId="0" applyFont="0" applyFill="0" applyBorder="0" applyAlignment="0" applyProtection="0"/>
    <xf numFmtId="219" fontId="64" fillId="0" borderId="0" applyFont="0" applyFill="0" applyBorder="0" applyAlignment="0" applyProtection="0"/>
    <xf numFmtId="219" fontId="64" fillId="0" borderId="0" applyFont="0" applyFill="0" applyBorder="0" applyAlignment="0" applyProtection="0"/>
    <xf numFmtId="219" fontId="64" fillId="0" borderId="0" applyFont="0" applyFill="0" applyBorder="0" applyAlignment="0" applyProtection="0"/>
    <xf numFmtId="209" fontId="49" fillId="0" borderId="0" applyFont="0" applyFill="0" applyBorder="0" applyAlignment="0" applyProtection="0"/>
    <xf numFmtId="220" fontId="69" fillId="0" borderId="0" applyFont="0" applyFill="0" applyBorder="0" applyAlignment="0" applyProtection="0"/>
    <xf numFmtId="221" fontId="64" fillId="0" borderId="0" applyFont="0" applyFill="0" applyBorder="0" applyAlignment="0" applyProtection="0"/>
    <xf numFmtId="219" fontId="64" fillId="0" borderId="0" applyFont="0" applyFill="0" applyBorder="0" applyAlignment="0" applyProtection="0"/>
    <xf numFmtId="219" fontId="64" fillId="0" borderId="0" applyFont="0" applyFill="0" applyBorder="0" applyAlignment="0" applyProtection="0"/>
    <xf numFmtId="219" fontId="64" fillId="0" borderId="0" applyFont="0" applyFill="0" applyBorder="0" applyAlignment="0" applyProtection="0"/>
    <xf numFmtId="219" fontId="64" fillId="0" borderId="0" applyFont="0" applyFill="0" applyBorder="0" applyAlignment="0" applyProtection="0"/>
    <xf numFmtId="209" fontId="64" fillId="0" borderId="0" applyFont="0" applyFill="0" applyBorder="0" applyAlignment="0" applyProtection="0"/>
    <xf numFmtId="222" fontId="64" fillId="0" borderId="0" applyFont="0" applyFill="0" applyBorder="0" applyAlignment="0" applyProtection="0"/>
    <xf numFmtId="212" fontId="64" fillId="0" borderId="0" applyFont="0" applyFill="0" applyBorder="0" applyAlignment="0" applyProtection="0"/>
    <xf numFmtId="168" fontId="64" fillId="0" borderId="0" applyFont="0" applyFill="0" applyBorder="0" applyAlignment="0" applyProtection="0"/>
    <xf numFmtId="207" fontId="64" fillId="0" borderId="0" applyFont="0" applyFill="0" applyBorder="0" applyAlignment="0" applyProtection="0"/>
    <xf numFmtId="168" fontId="64" fillId="0" borderId="0" applyFont="0" applyFill="0" applyBorder="0" applyAlignment="0" applyProtection="0"/>
    <xf numFmtId="201" fontId="64" fillId="0" borderId="0" applyFont="0" applyFill="0" applyBorder="0" applyAlignment="0" applyProtection="0"/>
    <xf numFmtId="175"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43" fontId="64" fillId="0" borderId="0" applyFont="0" applyFill="0" applyBorder="0" applyAlignment="0" applyProtection="0"/>
    <xf numFmtId="214" fontId="64" fillId="0" borderId="0" applyFont="0" applyFill="0" applyBorder="0" applyAlignment="0" applyProtection="0"/>
    <xf numFmtId="191" fontId="64" fillId="0" borderId="0" applyFont="0" applyFill="0" applyBorder="0" applyAlignment="0" applyProtection="0"/>
    <xf numFmtId="201" fontId="64" fillId="0" borderId="0" applyFont="0" applyFill="0" applyBorder="0" applyAlignment="0" applyProtection="0"/>
    <xf numFmtId="191" fontId="64" fillId="0" borderId="0" applyFont="0" applyFill="0" applyBorder="0" applyAlignment="0" applyProtection="0"/>
    <xf numFmtId="43" fontId="64" fillId="0" borderId="0" applyFont="0" applyFill="0" applyBorder="0" applyAlignment="0" applyProtection="0"/>
    <xf numFmtId="215"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71" fontId="64" fillId="0" borderId="0" applyFont="0" applyFill="0" applyBorder="0" applyAlignment="0" applyProtection="0"/>
    <xf numFmtId="201" fontId="64" fillId="0" borderId="0" applyFont="0" applyFill="0" applyBorder="0" applyAlignment="0" applyProtection="0"/>
    <xf numFmtId="216"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191" fontId="64" fillId="0" borderId="0" applyFont="0" applyFill="0" applyBorder="0" applyAlignment="0" applyProtection="0"/>
    <xf numFmtId="171" fontId="64" fillId="0" borderId="0" applyFont="0" applyFill="0" applyBorder="0" applyAlignment="0" applyProtection="0"/>
    <xf numFmtId="214"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5" fontId="64" fillId="0" borderId="0" applyFont="0" applyFill="0" applyBorder="0" applyAlignment="0" applyProtection="0"/>
    <xf numFmtId="43" fontId="64" fillId="0" borderId="0" applyFont="0" applyFill="0" applyBorder="0" applyAlignment="0" applyProtection="0"/>
    <xf numFmtId="201" fontId="64" fillId="0" borderId="0" applyFont="0" applyFill="0" applyBorder="0" applyAlignment="0" applyProtection="0"/>
    <xf numFmtId="0"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215" fontId="64" fillId="0" borderId="0" applyFont="0" applyFill="0" applyBorder="0" applyAlignment="0" applyProtection="0"/>
    <xf numFmtId="201" fontId="64" fillId="0" borderId="0" applyFont="0" applyFill="0" applyBorder="0" applyAlignment="0" applyProtection="0"/>
    <xf numFmtId="0"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16"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43"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171" fontId="64" fillId="0" borderId="0" applyFont="0" applyFill="0" applyBorder="0" applyAlignment="0" applyProtection="0"/>
    <xf numFmtId="201" fontId="64" fillId="0" borderId="0" applyFont="0" applyFill="0" applyBorder="0" applyAlignment="0" applyProtection="0"/>
    <xf numFmtId="165" fontId="64" fillId="0" borderId="0" applyFont="0" applyFill="0" applyBorder="0" applyAlignment="0" applyProtection="0"/>
    <xf numFmtId="171" fontId="64" fillId="0" borderId="0" applyFont="0" applyFill="0" applyBorder="0" applyAlignment="0" applyProtection="0"/>
    <xf numFmtId="201"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216" fontId="64" fillId="0" borderId="0" applyFont="0" applyFill="0" applyBorder="0" applyAlignment="0" applyProtection="0"/>
    <xf numFmtId="43" fontId="64" fillId="0" borderId="0" applyFont="0" applyFill="0" applyBorder="0" applyAlignment="0" applyProtection="0"/>
    <xf numFmtId="216" fontId="64" fillId="0" borderId="0" applyFont="0" applyFill="0" applyBorder="0" applyAlignment="0" applyProtection="0"/>
    <xf numFmtId="171" fontId="64" fillId="0" borderId="0" applyFont="0" applyFill="0" applyBorder="0" applyAlignment="0" applyProtection="0"/>
    <xf numFmtId="201" fontId="64" fillId="0" borderId="0" applyFont="0" applyFill="0" applyBorder="0" applyAlignment="0" applyProtection="0"/>
    <xf numFmtId="215" fontId="64" fillId="0" borderId="0" applyFont="0" applyFill="0" applyBorder="0" applyAlignment="0" applyProtection="0"/>
    <xf numFmtId="201"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216" fontId="64" fillId="0" borderId="0" applyFont="0" applyFill="0" applyBorder="0" applyAlignment="0" applyProtection="0"/>
    <xf numFmtId="191" fontId="64" fillId="0" borderId="0" applyFont="0" applyFill="0" applyBorder="0" applyAlignment="0" applyProtection="0"/>
    <xf numFmtId="171" fontId="64" fillId="0" borderId="0" applyFont="0" applyFill="0" applyBorder="0" applyAlignment="0" applyProtection="0"/>
    <xf numFmtId="191" fontId="64" fillId="0" borderId="0" applyFont="0" applyFill="0" applyBorder="0" applyAlignment="0" applyProtection="0"/>
    <xf numFmtId="201" fontId="64" fillId="0" borderId="0" applyFont="0" applyFill="0" applyBorder="0" applyAlignment="0" applyProtection="0"/>
    <xf numFmtId="191" fontId="64" fillId="0" borderId="0" applyFont="0" applyFill="0" applyBorder="0" applyAlignment="0" applyProtection="0"/>
    <xf numFmtId="201" fontId="64" fillId="0" borderId="0" applyFont="0" applyFill="0" applyBorder="0" applyAlignment="0" applyProtection="0"/>
    <xf numFmtId="217" fontId="64" fillId="0" borderId="0" applyFont="0" applyFill="0" applyBorder="0" applyAlignment="0" applyProtection="0"/>
    <xf numFmtId="218" fontId="64" fillId="0" borderId="0" applyFont="0" applyFill="0" applyBorder="0" applyAlignment="0" applyProtection="0"/>
    <xf numFmtId="165" fontId="49" fillId="0" borderId="0" applyFont="0" applyFill="0" applyBorder="0" applyAlignment="0" applyProtection="0"/>
    <xf numFmtId="216"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215" fontId="64" fillId="0" borderId="0" applyFont="0" applyFill="0" applyBorder="0" applyAlignment="0" applyProtection="0"/>
    <xf numFmtId="201" fontId="64" fillId="0" borderId="0" applyFont="0" applyFill="0" applyBorder="0" applyAlignment="0" applyProtection="0"/>
    <xf numFmtId="208" fontId="64" fillId="0" borderId="0" applyFont="0" applyFill="0" applyBorder="0" applyAlignment="0" applyProtection="0"/>
    <xf numFmtId="223" fontId="64" fillId="0" borderId="0" applyFont="0" applyFill="0" applyBorder="0" applyAlignment="0" applyProtection="0"/>
    <xf numFmtId="169" fontId="64" fillId="0" borderId="0" applyFont="0" applyFill="0" applyBorder="0" applyAlignment="0" applyProtection="0"/>
    <xf numFmtId="164" fontId="64" fillId="0" borderId="0" applyFont="0" applyFill="0" applyBorder="0" applyAlignment="0" applyProtection="0"/>
    <xf numFmtId="41" fontId="64" fillId="0" borderId="0" applyFont="0" applyFill="0" applyBorder="0" applyAlignment="0" applyProtection="0"/>
    <xf numFmtId="224" fontId="64" fillId="0" borderId="0" applyFont="0" applyFill="0" applyBorder="0" applyAlignment="0" applyProtection="0"/>
    <xf numFmtId="225" fontId="64" fillId="0" borderId="0" applyFont="0" applyFill="0" applyBorder="0" applyAlignment="0" applyProtection="0"/>
    <xf numFmtId="208" fontId="64" fillId="0" borderId="0" applyFont="0" applyFill="0" applyBorder="0" applyAlignment="0" applyProtection="0"/>
    <xf numFmtId="225" fontId="64" fillId="0" borderId="0" applyFont="0" applyFill="0" applyBorder="0" applyAlignment="0" applyProtection="0"/>
    <xf numFmtId="41" fontId="64" fillId="0" borderId="0" applyFont="0" applyFill="0" applyBorder="0" applyAlignment="0" applyProtection="0"/>
    <xf numFmtId="226" fontId="64" fillId="0" borderId="0" applyFont="0" applyFill="0" applyBorder="0" applyAlignment="0" applyProtection="0"/>
    <xf numFmtId="169"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9" fontId="64" fillId="0" borderId="0" applyFont="0" applyFill="0" applyBorder="0" applyAlignment="0" applyProtection="0"/>
    <xf numFmtId="208" fontId="64" fillId="0" borderId="0" applyFont="0" applyFill="0" applyBorder="0" applyAlignment="0" applyProtection="0"/>
    <xf numFmtId="227"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4" fontId="64" fillId="0" borderId="0" applyFont="0" applyFill="0" applyBorder="0" applyAlignment="0" applyProtection="0"/>
    <xf numFmtId="225" fontId="64" fillId="0" borderId="0" applyFont="0" applyFill="0" applyBorder="0" applyAlignment="0" applyProtection="0"/>
    <xf numFmtId="169" fontId="64" fillId="0" borderId="0" applyFont="0" applyFill="0" applyBorder="0" applyAlignment="0" applyProtection="0"/>
    <xf numFmtId="224"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164" fontId="64" fillId="0" borderId="0" applyFont="0" applyFill="0" applyBorder="0" applyAlignment="0" applyProtection="0"/>
    <xf numFmtId="41" fontId="64" fillId="0" borderId="0" applyFont="0" applyFill="0" applyBorder="0" applyAlignment="0" applyProtection="0"/>
    <xf numFmtId="208" fontId="64" fillId="0" borderId="0" applyFont="0" applyFill="0" applyBorder="0" applyAlignment="0" applyProtection="0"/>
    <xf numFmtId="208" fontId="49"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226" fontId="64" fillId="0" borderId="0" applyFont="0" applyFill="0" applyBorder="0" applyAlignment="0" applyProtection="0"/>
    <xf numFmtId="208" fontId="49" fillId="0" borderId="0" applyFont="0" applyFill="0" applyBorder="0" applyAlignment="0" applyProtection="0"/>
    <xf numFmtId="208" fontId="64" fillId="0" borderId="0" applyFont="0" applyFill="0" applyBorder="0" applyAlignment="0" applyProtection="0"/>
    <xf numFmtId="228" fontId="64" fillId="0" borderId="0" applyFont="0" applyFill="0" applyBorder="0" applyAlignment="0" applyProtection="0"/>
    <xf numFmtId="208" fontId="64" fillId="0" borderId="0" applyFont="0" applyFill="0" applyBorder="0" applyAlignment="0" applyProtection="0"/>
    <xf numFmtId="227"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41" fontId="64" fillId="0" borderId="0" applyFont="0" applyFill="0" applyBorder="0" applyAlignment="0" applyProtection="0"/>
    <xf numFmtId="169" fontId="64" fillId="0" borderId="0" applyFont="0" applyFill="0" applyBorder="0" applyAlignment="0" applyProtection="0"/>
    <xf numFmtId="164" fontId="64" fillId="0" borderId="0" applyFont="0" applyFill="0" applyBorder="0" applyAlignment="0" applyProtection="0"/>
    <xf numFmtId="169" fontId="64" fillId="0" borderId="0" applyFont="0" applyFill="0" applyBorder="0" applyAlignment="0" applyProtection="0"/>
    <xf numFmtId="164" fontId="64" fillId="0" borderId="0" applyFont="0" applyFill="0" applyBorder="0" applyAlignment="0" applyProtection="0"/>
    <xf numFmtId="169" fontId="64" fillId="0" borderId="0" applyFont="0" applyFill="0" applyBorder="0" applyAlignment="0" applyProtection="0"/>
    <xf numFmtId="208" fontId="64" fillId="0" borderId="0" applyFont="0" applyFill="0" applyBorder="0" applyAlignment="0" applyProtection="0"/>
    <xf numFmtId="164" fontId="64" fillId="0" borderId="0" applyFont="0" applyFill="0" applyBorder="0" applyAlignment="0" applyProtection="0"/>
    <xf numFmtId="169" fontId="64" fillId="0" borderId="0" applyFont="0" applyFill="0" applyBorder="0" applyAlignment="0" applyProtection="0"/>
    <xf numFmtId="208" fontId="64" fillId="0" borderId="0" applyFont="0" applyFill="0" applyBorder="0" applyAlignment="0" applyProtection="0"/>
    <xf numFmtId="169" fontId="64" fillId="0" borderId="0" applyFont="0" applyFill="0" applyBorder="0" applyAlignment="0" applyProtection="0"/>
    <xf numFmtId="164" fontId="64" fillId="0" borderId="0" applyFont="0" applyFill="0" applyBorder="0" applyAlignment="0" applyProtection="0"/>
    <xf numFmtId="227" fontId="64" fillId="0" borderId="0" applyFont="0" applyFill="0" applyBorder="0" applyAlignment="0" applyProtection="0"/>
    <xf numFmtId="41" fontId="64" fillId="0" borderId="0" applyFont="0" applyFill="0" applyBorder="0" applyAlignment="0" applyProtection="0"/>
    <xf numFmtId="227" fontId="64" fillId="0" borderId="0" applyFont="0" applyFill="0" applyBorder="0" applyAlignment="0" applyProtection="0"/>
    <xf numFmtId="169" fontId="64" fillId="0" borderId="0" applyFont="0" applyFill="0" applyBorder="0" applyAlignment="0" applyProtection="0"/>
    <xf numFmtId="208" fontId="64" fillId="0" borderId="0" applyFont="0" applyFill="0" applyBorder="0" applyAlignment="0" applyProtection="0"/>
    <xf numFmtId="226" fontId="64" fillId="0" borderId="0" applyFont="0" applyFill="0" applyBorder="0" applyAlignment="0" applyProtection="0"/>
    <xf numFmtId="208" fontId="64" fillId="0" borderId="0" applyFont="0" applyFill="0" applyBorder="0" applyAlignment="0" applyProtection="0"/>
    <xf numFmtId="169" fontId="64" fillId="0" borderId="0" applyFont="0" applyFill="0" applyBorder="0" applyAlignment="0" applyProtection="0"/>
    <xf numFmtId="164" fontId="64" fillId="0" borderId="0" applyFont="0" applyFill="0" applyBorder="0" applyAlignment="0" applyProtection="0"/>
    <xf numFmtId="227" fontId="64" fillId="0" borderId="0" applyFont="0" applyFill="0" applyBorder="0" applyAlignment="0" applyProtection="0"/>
    <xf numFmtId="225" fontId="64" fillId="0" borderId="0" applyFont="0" applyFill="0" applyBorder="0" applyAlignment="0" applyProtection="0"/>
    <xf numFmtId="169" fontId="64" fillId="0" borderId="0" applyFont="0" applyFill="0" applyBorder="0" applyAlignment="0" applyProtection="0"/>
    <xf numFmtId="225" fontId="64" fillId="0" borderId="0" applyFont="0" applyFill="0" applyBorder="0" applyAlignment="0" applyProtection="0"/>
    <xf numFmtId="208" fontId="64" fillId="0" borderId="0" applyFont="0" applyFill="0" applyBorder="0" applyAlignment="0" applyProtection="0"/>
    <xf numFmtId="225" fontId="64" fillId="0" borderId="0" applyFont="0" applyFill="0" applyBorder="0" applyAlignment="0" applyProtection="0"/>
    <xf numFmtId="208" fontId="64" fillId="0" borderId="0" applyFont="0" applyFill="0" applyBorder="0" applyAlignment="0" applyProtection="0"/>
    <xf numFmtId="229" fontId="64" fillId="0" borderId="0" applyFont="0" applyFill="0" applyBorder="0" applyAlignment="0" applyProtection="0"/>
    <xf numFmtId="230" fontId="64" fillId="0" borderId="0" applyFont="0" applyFill="0" applyBorder="0" applyAlignment="0" applyProtection="0"/>
    <xf numFmtId="227"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226" fontId="64" fillId="0" borderId="0" applyFont="0" applyFill="0" applyBorder="0" applyAlignment="0" applyProtection="0"/>
    <xf numFmtId="208" fontId="64" fillId="0" borderId="0" applyFont="0" applyFill="0" applyBorder="0" applyAlignment="0" applyProtection="0"/>
    <xf numFmtId="207"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212"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212" fontId="64" fillId="0" borderId="0" applyFont="0" applyFill="0" applyBorder="0" applyAlignment="0" applyProtection="0"/>
    <xf numFmtId="209" fontId="49" fillId="0" borderId="0" applyFont="0" applyFill="0" applyBorder="0" applyAlignment="0" applyProtection="0"/>
    <xf numFmtId="209" fontId="49" fillId="0" borderId="0" applyFont="0" applyFill="0" applyBorder="0" applyAlignment="0" applyProtection="0"/>
    <xf numFmtId="210" fontId="64" fillId="0" borderId="0" applyFont="0" applyFill="0" applyBorder="0" applyAlignment="0" applyProtection="0"/>
    <xf numFmtId="211" fontId="64" fillId="0" borderId="0" applyFont="0" applyFill="0" applyBorder="0" applyAlignment="0" applyProtection="0"/>
    <xf numFmtId="211" fontId="64" fillId="0" borderId="0" applyFont="0" applyFill="0" applyBorder="0" applyAlignment="0" applyProtection="0"/>
    <xf numFmtId="211" fontId="64" fillId="0" borderId="0" applyFont="0" applyFill="0" applyBorder="0" applyAlignment="0" applyProtection="0"/>
    <xf numFmtId="207" fontId="64" fillId="0" borderId="0" applyFont="0" applyFill="0" applyBorder="0" applyAlignment="0" applyProtection="0"/>
    <xf numFmtId="212"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212" fontId="64" fillId="0" borderId="0" applyFont="0" applyFill="0" applyBorder="0" applyAlignment="0" applyProtection="0"/>
    <xf numFmtId="168" fontId="64" fillId="0" borderId="0" applyFont="0" applyFill="0" applyBorder="0" applyAlignment="0" applyProtection="0"/>
    <xf numFmtId="212"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207" fontId="64" fillId="0" borderId="0" applyFont="0" applyFill="0" applyBorder="0" applyAlignment="0" applyProtection="0"/>
    <xf numFmtId="168" fontId="64" fillId="0" borderId="0" applyFont="0" applyFill="0" applyBorder="0" applyAlignment="0" applyProtection="0"/>
    <xf numFmtId="210"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212" fontId="64" fillId="0" borderId="0" applyFont="0" applyFill="0" applyBorder="0" applyAlignment="0" applyProtection="0"/>
    <xf numFmtId="209" fontId="64" fillId="0" borderId="0" applyFont="0" applyFill="0" applyBorder="0" applyAlignment="0" applyProtection="0"/>
    <xf numFmtId="219" fontId="64" fillId="0" borderId="0" applyFont="0" applyFill="0" applyBorder="0" applyAlignment="0" applyProtection="0"/>
    <xf numFmtId="219" fontId="64" fillId="0" borderId="0" applyFont="0" applyFill="0" applyBorder="0" applyAlignment="0" applyProtection="0"/>
    <xf numFmtId="219" fontId="64" fillId="0" borderId="0" applyFont="0" applyFill="0" applyBorder="0" applyAlignment="0" applyProtection="0"/>
    <xf numFmtId="219" fontId="64" fillId="0" borderId="0" applyFont="0" applyFill="0" applyBorder="0" applyAlignment="0" applyProtection="0"/>
    <xf numFmtId="209" fontId="49" fillId="0" borderId="0" applyFont="0" applyFill="0" applyBorder="0" applyAlignment="0" applyProtection="0"/>
    <xf numFmtId="220" fontId="69" fillId="0" borderId="0" applyFont="0" applyFill="0" applyBorder="0" applyAlignment="0" applyProtection="0"/>
    <xf numFmtId="221" fontId="64" fillId="0" borderId="0" applyFont="0" applyFill="0" applyBorder="0" applyAlignment="0" applyProtection="0"/>
    <xf numFmtId="219" fontId="64" fillId="0" borderId="0" applyFont="0" applyFill="0" applyBorder="0" applyAlignment="0" applyProtection="0"/>
    <xf numFmtId="219" fontId="64" fillId="0" borderId="0" applyFont="0" applyFill="0" applyBorder="0" applyAlignment="0" applyProtection="0"/>
    <xf numFmtId="219" fontId="64" fillId="0" borderId="0" applyFont="0" applyFill="0" applyBorder="0" applyAlignment="0" applyProtection="0"/>
    <xf numFmtId="219" fontId="64" fillId="0" borderId="0" applyFont="0" applyFill="0" applyBorder="0" applyAlignment="0" applyProtection="0"/>
    <xf numFmtId="209" fontId="64" fillId="0" borderId="0" applyFont="0" applyFill="0" applyBorder="0" applyAlignment="0" applyProtection="0"/>
    <xf numFmtId="222" fontId="64" fillId="0" borderId="0" applyFont="0" applyFill="0" applyBorder="0" applyAlignment="0" applyProtection="0"/>
    <xf numFmtId="164" fontId="49" fillId="0" borderId="0" applyFont="0" applyFill="0" applyBorder="0" applyAlignment="0" applyProtection="0"/>
    <xf numFmtId="212" fontId="64" fillId="0" borderId="0" applyFont="0" applyFill="0" applyBorder="0" applyAlignment="0" applyProtection="0"/>
    <xf numFmtId="168" fontId="64" fillId="0" borderId="0" applyFont="0" applyFill="0" applyBorder="0" applyAlignment="0" applyProtection="0"/>
    <xf numFmtId="207" fontId="64" fillId="0" borderId="0" applyFont="0" applyFill="0" applyBorder="0" applyAlignment="0" applyProtection="0"/>
    <xf numFmtId="168" fontId="64" fillId="0" borderId="0" applyFont="0" applyFill="0" applyBorder="0" applyAlignment="0" applyProtection="0"/>
    <xf numFmtId="165" fontId="49" fillId="0" borderId="0" applyFont="0" applyFill="0" applyBorder="0" applyAlignment="0" applyProtection="0"/>
    <xf numFmtId="208" fontId="64" fillId="0" borderId="0" applyFont="0" applyFill="0" applyBorder="0" applyAlignment="0" applyProtection="0"/>
    <xf numFmtId="223" fontId="64" fillId="0" borderId="0" applyFont="0" applyFill="0" applyBorder="0" applyAlignment="0" applyProtection="0"/>
    <xf numFmtId="169" fontId="64" fillId="0" borderId="0" applyFont="0" applyFill="0" applyBorder="0" applyAlignment="0" applyProtection="0"/>
    <xf numFmtId="164" fontId="64" fillId="0" borderId="0" applyFont="0" applyFill="0" applyBorder="0" applyAlignment="0" applyProtection="0"/>
    <xf numFmtId="41" fontId="64" fillId="0" borderId="0" applyFont="0" applyFill="0" applyBorder="0" applyAlignment="0" applyProtection="0"/>
    <xf numFmtId="224" fontId="64" fillId="0" borderId="0" applyFont="0" applyFill="0" applyBorder="0" applyAlignment="0" applyProtection="0"/>
    <xf numFmtId="225" fontId="64" fillId="0" borderId="0" applyFont="0" applyFill="0" applyBorder="0" applyAlignment="0" applyProtection="0"/>
    <xf numFmtId="208" fontId="64" fillId="0" borderId="0" applyFont="0" applyFill="0" applyBorder="0" applyAlignment="0" applyProtection="0"/>
    <xf numFmtId="225" fontId="64" fillId="0" borderId="0" applyFont="0" applyFill="0" applyBorder="0" applyAlignment="0" applyProtection="0"/>
    <xf numFmtId="41" fontId="64" fillId="0" borderId="0" applyFont="0" applyFill="0" applyBorder="0" applyAlignment="0" applyProtection="0"/>
    <xf numFmtId="226" fontId="64" fillId="0" borderId="0" applyFont="0" applyFill="0" applyBorder="0" applyAlignment="0" applyProtection="0"/>
    <xf numFmtId="169"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9" fontId="64" fillId="0" borderId="0" applyFont="0" applyFill="0" applyBorder="0" applyAlignment="0" applyProtection="0"/>
    <xf numFmtId="208" fontId="64" fillId="0" borderId="0" applyFont="0" applyFill="0" applyBorder="0" applyAlignment="0" applyProtection="0"/>
    <xf numFmtId="227"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4" fontId="64" fillId="0" borderId="0" applyFont="0" applyFill="0" applyBorder="0" applyAlignment="0" applyProtection="0"/>
    <xf numFmtId="225" fontId="64" fillId="0" borderId="0" applyFont="0" applyFill="0" applyBorder="0" applyAlignment="0" applyProtection="0"/>
    <xf numFmtId="169" fontId="64" fillId="0" borderId="0" applyFont="0" applyFill="0" applyBorder="0" applyAlignment="0" applyProtection="0"/>
    <xf numFmtId="224"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164" fontId="64" fillId="0" borderId="0" applyFont="0" applyFill="0" applyBorder="0" applyAlignment="0" applyProtection="0"/>
    <xf numFmtId="41" fontId="64" fillId="0" borderId="0" applyFont="0" applyFill="0" applyBorder="0" applyAlignment="0" applyProtection="0"/>
    <xf numFmtId="208" fontId="64" fillId="0" borderId="0" applyFont="0" applyFill="0" applyBorder="0" applyAlignment="0" applyProtection="0"/>
    <xf numFmtId="208" fontId="49"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226" fontId="64" fillId="0" borderId="0" applyFont="0" applyFill="0" applyBorder="0" applyAlignment="0" applyProtection="0"/>
    <xf numFmtId="208" fontId="49" fillId="0" borderId="0" applyFont="0" applyFill="0" applyBorder="0" applyAlignment="0" applyProtection="0"/>
    <xf numFmtId="208" fontId="64" fillId="0" borderId="0" applyFont="0" applyFill="0" applyBorder="0" applyAlignment="0" applyProtection="0"/>
    <xf numFmtId="228" fontId="64" fillId="0" borderId="0" applyFont="0" applyFill="0" applyBorder="0" applyAlignment="0" applyProtection="0"/>
    <xf numFmtId="208" fontId="64" fillId="0" borderId="0" applyFont="0" applyFill="0" applyBorder="0" applyAlignment="0" applyProtection="0"/>
    <xf numFmtId="227"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41" fontId="64" fillId="0" borderId="0" applyFont="0" applyFill="0" applyBorder="0" applyAlignment="0" applyProtection="0"/>
    <xf numFmtId="169" fontId="64" fillId="0" borderId="0" applyFont="0" applyFill="0" applyBorder="0" applyAlignment="0" applyProtection="0"/>
    <xf numFmtId="164" fontId="64" fillId="0" borderId="0" applyFont="0" applyFill="0" applyBorder="0" applyAlignment="0" applyProtection="0"/>
    <xf numFmtId="169" fontId="64" fillId="0" borderId="0" applyFont="0" applyFill="0" applyBorder="0" applyAlignment="0" applyProtection="0"/>
    <xf numFmtId="164" fontId="64" fillId="0" borderId="0" applyFont="0" applyFill="0" applyBorder="0" applyAlignment="0" applyProtection="0"/>
    <xf numFmtId="169" fontId="64" fillId="0" borderId="0" applyFont="0" applyFill="0" applyBorder="0" applyAlignment="0" applyProtection="0"/>
    <xf numFmtId="208" fontId="64" fillId="0" borderId="0" applyFont="0" applyFill="0" applyBorder="0" applyAlignment="0" applyProtection="0"/>
    <xf numFmtId="164" fontId="64" fillId="0" borderId="0" applyFont="0" applyFill="0" applyBorder="0" applyAlignment="0" applyProtection="0"/>
    <xf numFmtId="169" fontId="64" fillId="0" borderId="0" applyFont="0" applyFill="0" applyBorder="0" applyAlignment="0" applyProtection="0"/>
    <xf numFmtId="208" fontId="64" fillId="0" borderId="0" applyFont="0" applyFill="0" applyBorder="0" applyAlignment="0" applyProtection="0"/>
    <xf numFmtId="169" fontId="64" fillId="0" borderId="0" applyFont="0" applyFill="0" applyBorder="0" applyAlignment="0" applyProtection="0"/>
    <xf numFmtId="164" fontId="64" fillId="0" borderId="0" applyFont="0" applyFill="0" applyBorder="0" applyAlignment="0" applyProtection="0"/>
    <xf numFmtId="227" fontId="64" fillId="0" borderId="0" applyFont="0" applyFill="0" applyBorder="0" applyAlignment="0" applyProtection="0"/>
    <xf numFmtId="41" fontId="64" fillId="0" borderId="0" applyFont="0" applyFill="0" applyBorder="0" applyAlignment="0" applyProtection="0"/>
    <xf numFmtId="227" fontId="64" fillId="0" borderId="0" applyFont="0" applyFill="0" applyBorder="0" applyAlignment="0" applyProtection="0"/>
    <xf numFmtId="169" fontId="64" fillId="0" borderId="0" applyFont="0" applyFill="0" applyBorder="0" applyAlignment="0" applyProtection="0"/>
    <xf numFmtId="208" fontId="64" fillId="0" borderId="0" applyFont="0" applyFill="0" applyBorder="0" applyAlignment="0" applyProtection="0"/>
    <xf numFmtId="226" fontId="64" fillId="0" borderId="0" applyFont="0" applyFill="0" applyBorder="0" applyAlignment="0" applyProtection="0"/>
    <xf numFmtId="208" fontId="64" fillId="0" borderId="0" applyFont="0" applyFill="0" applyBorder="0" applyAlignment="0" applyProtection="0"/>
    <xf numFmtId="169" fontId="64" fillId="0" borderId="0" applyFont="0" applyFill="0" applyBorder="0" applyAlignment="0" applyProtection="0"/>
    <xf numFmtId="164" fontId="64" fillId="0" borderId="0" applyFont="0" applyFill="0" applyBorder="0" applyAlignment="0" applyProtection="0"/>
    <xf numFmtId="227" fontId="64" fillId="0" borderId="0" applyFont="0" applyFill="0" applyBorder="0" applyAlignment="0" applyProtection="0"/>
    <xf numFmtId="225" fontId="64" fillId="0" borderId="0" applyFont="0" applyFill="0" applyBorder="0" applyAlignment="0" applyProtection="0"/>
    <xf numFmtId="169" fontId="64" fillId="0" borderId="0" applyFont="0" applyFill="0" applyBorder="0" applyAlignment="0" applyProtection="0"/>
    <xf numFmtId="225" fontId="64" fillId="0" borderId="0" applyFont="0" applyFill="0" applyBorder="0" applyAlignment="0" applyProtection="0"/>
    <xf numFmtId="208" fontId="64" fillId="0" borderId="0" applyFont="0" applyFill="0" applyBorder="0" applyAlignment="0" applyProtection="0"/>
    <xf numFmtId="225" fontId="64" fillId="0" borderId="0" applyFont="0" applyFill="0" applyBorder="0" applyAlignment="0" applyProtection="0"/>
    <xf numFmtId="208" fontId="64" fillId="0" borderId="0" applyFont="0" applyFill="0" applyBorder="0" applyAlignment="0" applyProtection="0"/>
    <xf numFmtId="229" fontId="64" fillId="0" borderId="0" applyFont="0" applyFill="0" applyBorder="0" applyAlignment="0" applyProtection="0"/>
    <xf numFmtId="230" fontId="64" fillId="0" borderId="0" applyFont="0" applyFill="0" applyBorder="0" applyAlignment="0" applyProtection="0"/>
    <xf numFmtId="227"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226" fontId="64" fillId="0" borderId="0" applyFont="0" applyFill="0" applyBorder="0" applyAlignment="0" applyProtection="0"/>
    <xf numFmtId="208" fontId="64" fillId="0" borderId="0" applyFont="0" applyFill="0" applyBorder="0" applyAlignment="0" applyProtection="0"/>
    <xf numFmtId="201" fontId="64" fillId="0" borderId="0" applyFont="0" applyFill="0" applyBorder="0" applyAlignment="0" applyProtection="0"/>
    <xf numFmtId="175"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43" fontId="64" fillId="0" borderId="0" applyFont="0" applyFill="0" applyBorder="0" applyAlignment="0" applyProtection="0"/>
    <xf numFmtId="214" fontId="64" fillId="0" borderId="0" applyFont="0" applyFill="0" applyBorder="0" applyAlignment="0" applyProtection="0"/>
    <xf numFmtId="191" fontId="64" fillId="0" borderId="0" applyFont="0" applyFill="0" applyBorder="0" applyAlignment="0" applyProtection="0"/>
    <xf numFmtId="201" fontId="64" fillId="0" borderId="0" applyFont="0" applyFill="0" applyBorder="0" applyAlignment="0" applyProtection="0"/>
    <xf numFmtId="191" fontId="64" fillId="0" borderId="0" applyFont="0" applyFill="0" applyBorder="0" applyAlignment="0" applyProtection="0"/>
    <xf numFmtId="43" fontId="64" fillId="0" borderId="0" applyFont="0" applyFill="0" applyBorder="0" applyAlignment="0" applyProtection="0"/>
    <xf numFmtId="215"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71" fontId="64" fillId="0" borderId="0" applyFont="0" applyFill="0" applyBorder="0" applyAlignment="0" applyProtection="0"/>
    <xf numFmtId="201" fontId="64" fillId="0" borderId="0" applyFont="0" applyFill="0" applyBorder="0" applyAlignment="0" applyProtection="0"/>
    <xf numFmtId="216"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191" fontId="64" fillId="0" borderId="0" applyFont="0" applyFill="0" applyBorder="0" applyAlignment="0" applyProtection="0"/>
    <xf numFmtId="171" fontId="64" fillId="0" borderId="0" applyFont="0" applyFill="0" applyBorder="0" applyAlignment="0" applyProtection="0"/>
    <xf numFmtId="214"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5" fontId="64" fillId="0" borderId="0" applyFont="0" applyFill="0" applyBorder="0" applyAlignment="0" applyProtection="0"/>
    <xf numFmtId="43" fontId="64" fillId="0" borderId="0" applyFont="0" applyFill="0" applyBorder="0" applyAlignment="0" applyProtection="0"/>
    <xf numFmtId="201" fontId="64" fillId="0" borderId="0" applyFont="0" applyFill="0" applyBorder="0" applyAlignment="0" applyProtection="0"/>
    <xf numFmtId="0"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215" fontId="64" fillId="0" borderId="0" applyFont="0" applyFill="0" applyBorder="0" applyAlignment="0" applyProtection="0"/>
    <xf numFmtId="201" fontId="64" fillId="0" borderId="0" applyFont="0" applyFill="0" applyBorder="0" applyAlignment="0" applyProtection="0"/>
    <xf numFmtId="0"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16"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43"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171" fontId="64" fillId="0" borderId="0" applyFont="0" applyFill="0" applyBorder="0" applyAlignment="0" applyProtection="0"/>
    <xf numFmtId="201" fontId="64" fillId="0" borderId="0" applyFont="0" applyFill="0" applyBorder="0" applyAlignment="0" applyProtection="0"/>
    <xf numFmtId="165" fontId="64" fillId="0" borderId="0" applyFont="0" applyFill="0" applyBorder="0" applyAlignment="0" applyProtection="0"/>
    <xf numFmtId="171" fontId="64" fillId="0" borderId="0" applyFont="0" applyFill="0" applyBorder="0" applyAlignment="0" applyProtection="0"/>
    <xf numFmtId="201"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216" fontId="64" fillId="0" borderId="0" applyFont="0" applyFill="0" applyBorder="0" applyAlignment="0" applyProtection="0"/>
    <xf numFmtId="43" fontId="64" fillId="0" borderId="0" applyFont="0" applyFill="0" applyBorder="0" applyAlignment="0" applyProtection="0"/>
    <xf numFmtId="216" fontId="64" fillId="0" borderId="0" applyFont="0" applyFill="0" applyBorder="0" applyAlignment="0" applyProtection="0"/>
    <xf numFmtId="171" fontId="64" fillId="0" borderId="0" applyFont="0" applyFill="0" applyBorder="0" applyAlignment="0" applyProtection="0"/>
    <xf numFmtId="201" fontId="64" fillId="0" borderId="0" applyFont="0" applyFill="0" applyBorder="0" applyAlignment="0" applyProtection="0"/>
    <xf numFmtId="215" fontId="64" fillId="0" borderId="0" applyFont="0" applyFill="0" applyBorder="0" applyAlignment="0" applyProtection="0"/>
    <xf numFmtId="201"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216" fontId="64" fillId="0" borderId="0" applyFont="0" applyFill="0" applyBorder="0" applyAlignment="0" applyProtection="0"/>
    <xf numFmtId="191" fontId="64" fillId="0" borderId="0" applyFont="0" applyFill="0" applyBorder="0" applyAlignment="0" applyProtection="0"/>
    <xf numFmtId="171" fontId="64" fillId="0" borderId="0" applyFont="0" applyFill="0" applyBorder="0" applyAlignment="0" applyProtection="0"/>
    <xf numFmtId="191" fontId="64" fillId="0" borderId="0" applyFont="0" applyFill="0" applyBorder="0" applyAlignment="0" applyProtection="0"/>
    <xf numFmtId="201" fontId="64" fillId="0" borderId="0" applyFont="0" applyFill="0" applyBorder="0" applyAlignment="0" applyProtection="0"/>
    <xf numFmtId="191" fontId="64" fillId="0" borderId="0" applyFont="0" applyFill="0" applyBorder="0" applyAlignment="0" applyProtection="0"/>
    <xf numFmtId="201" fontId="64" fillId="0" borderId="0" applyFont="0" applyFill="0" applyBorder="0" applyAlignment="0" applyProtection="0"/>
    <xf numFmtId="217" fontId="64" fillId="0" borderId="0" applyFont="0" applyFill="0" applyBorder="0" applyAlignment="0" applyProtection="0"/>
    <xf numFmtId="218" fontId="64" fillId="0" borderId="0" applyFont="0" applyFill="0" applyBorder="0" applyAlignment="0" applyProtection="0"/>
    <xf numFmtId="216"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215" fontId="64" fillId="0" borderId="0" applyFont="0" applyFill="0" applyBorder="0" applyAlignment="0" applyProtection="0"/>
    <xf numFmtId="201" fontId="64" fillId="0" borderId="0" applyFont="0" applyFill="0" applyBorder="0" applyAlignment="0" applyProtection="0"/>
    <xf numFmtId="164" fontId="49" fillId="0" borderId="0" applyFont="0" applyFill="0" applyBorder="0" applyAlignment="0" applyProtection="0"/>
    <xf numFmtId="189" fontId="49" fillId="0" borderId="0" applyFont="0" applyFill="0" applyBorder="0" applyAlignment="0" applyProtection="0"/>
    <xf numFmtId="213" fontId="49" fillId="0" borderId="0" applyFont="0" applyFill="0" applyBorder="0" applyAlignment="0" applyProtection="0"/>
    <xf numFmtId="189" fontId="49" fillId="0" borderId="0" applyFont="0" applyFill="0" applyBorder="0" applyAlignment="0" applyProtection="0"/>
    <xf numFmtId="189" fontId="49" fillId="0" borderId="0" applyFont="0" applyFill="0" applyBorder="0" applyAlignment="0" applyProtection="0"/>
    <xf numFmtId="189" fontId="49" fillId="0" borderId="0" applyFont="0" applyFill="0" applyBorder="0" applyAlignment="0" applyProtection="0"/>
    <xf numFmtId="189" fontId="49" fillId="0" borderId="0" applyFont="0" applyFill="0" applyBorder="0" applyAlignment="0" applyProtection="0"/>
    <xf numFmtId="213" fontId="49" fillId="0" borderId="0" applyFont="0" applyFill="0" applyBorder="0" applyAlignment="0" applyProtection="0"/>
    <xf numFmtId="189" fontId="49" fillId="0" borderId="0" applyFont="0" applyFill="0" applyBorder="0" applyAlignment="0" applyProtection="0"/>
    <xf numFmtId="189" fontId="49" fillId="0" borderId="0" applyFont="0" applyFill="0" applyBorder="0" applyAlignment="0" applyProtection="0"/>
    <xf numFmtId="189" fontId="49" fillId="0" borderId="0" applyFont="0" applyFill="0" applyBorder="0" applyAlignment="0" applyProtection="0"/>
    <xf numFmtId="200" fontId="49" fillId="0" borderId="0" applyFont="0" applyFill="0" applyBorder="0" applyAlignment="0" applyProtection="0"/>
    <xf numFmtId="168" fontId="64" fillId="0" borderId="0" applyFont="0" applyFill="0" applyBorder="0" applyAlignment="0" applyProtection="0"/>
    <xf numFmtId="210"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212" fontId="64" fillId="0" borderId="0" applyFont="0" applyFill="0" applyBorder="0" applyAlignment="0" applyProtection="0"/>
    <xf numFmtId="209" fontId="64" fillId="0" borderId="0" applyFont="0" applyFill="0" applyBorder="0" applyAlignment="0" applyProtection="0"/>
    <xf numFmtId="219" fontId="64" fillId="0" borderId="0" applyFont="0" applyFill="0" applyBorder="0" applyAlignment="0" applyProtection="0"/>
    <xf numFmtId="219" fontId="64" fillId="0" borderId="0" applyFont="0" applyFill="0" applyBorder="0" applyAlignment="0" applyProtection="0"/>
    <xf numFmtId="219" fontId="64" fillId="0" borderId="0" applyFont="0" applyFill="0" applyBorder="0" applyAlignment="0" applyProtection="0"/>
    <xf numFmtId="219" fontId="64" fillId="0" borderId="0" applyFont="0" applyFill="0" applyBorder="0" applyAlignment="0" applyProtection="0"/>
    <xf numFmtId="209" fontId="49" fillId="0" borderId="0" applyFont="0" applyFill="0" applyBorder="0" applyAlignment="0" applyProtection="0"/>
    <xf numFmtId="220" fontId="69" fillId="0" borderId="0" applyFont="0" applyFill="0" applyBorder="0" applyAlignment="0" applyProtection="0"/>
    <xf numFmtId="221" fontId="64" fillId="0" borderId="0" applyFont="0" applyFill="0" applyBorder="0" applyAlignment="0" applyProtection="0"/>
    <xf numFmtId="219" fontId="64" fillId="0" borderId="0" applyFont="0" applyFill="0" applyBorder="0" applyAlignment="0" applyProtection="0"/>
    <xf numFmtId="219" fontId="64" fillId="0" borderId="0" applyFont="0" applyFill="0" applyBorder="0" applyAlignment="0" applyProtection="0"/>
    <xf numFmtId="219" fontId="64" fillId="0" borderId="0" applyFont="0" applyFill="0" applyBorder="0" applyAlignment="0" applyProtection="0"/>
    <xf numFmtId="219" fontId="64" fillId="0" borderId="0" applyFont="0" applyFill="0" applyBorder="0" applyAlignment="0" applyProtection="0"/>
    <xf numFmtId="209" fontId="64" fillId="0" borderId="0" applyFont="0" applyFill="0" applyBorder="0" applyAlignment="0" applyProtection="0"/>
    <xf numFmtId="0" fontId="65"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65" fillId="0" borderId="0"/>
    <xf numFmtId="0" fontId="65" fillId="0" borderId="0"/>
    <xf numFmtId="210"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0" fontId="65" fillId="0" borderId="0"/>
    <xf numFmtId="222"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164" fontId="49" fillId="0" borderId="0" applyFont="0" applyFill="0" applyBorder="0" applyAlignment="0" applyProtection="0"/>
    <xf numFmtId="208" fontId="64" fillId="0" borderId="0" applyFont="0" applyFill="0" applyBorder="0" applyAlignment="0" applyProtection="0"/>
    <xf numFmtId="223" fontId="64" fillId="0" borderId="0" applyFont="0" applyFill="0" applyBorder="0" applyAlignment="0" applyProtection="0"/>
    <xf numFmtId="169" fontId="64" fillId="0" borderId="0" applyFont="0" applyFill="0" applyBorder="0" applyAlignment="0" applyProtection="0"/>
    <xf numFmtId="164" fontId="64" fillId="0" borderId="0" applyFont="0" applyFill="0" applyBorder="0" applyAlignment="0" applyProtection="0"/>
    <xf numFmtId="41" fontId="64" fillId="0" borderId="0" applyFont="0" applyFill="0" applyBorder="0" applyAlignment="0" applyProtection="0"/>
    <xf numFmtId="224" fontId="64" fillId="0" borderId="0" applyFont="0" applyFill="0" applyBorder="0" applyAlignment="0" applyProtection="0"/>
    <xf numFmtId="225" fontId="64" fillId="0" borderId="0" applyFont="0" applyFill="0" applyBorder="0" applyAlignment="0" applyProtection="0"/>
    <xf numFmtId="208" fontId="64" fillId="0" borderId="0" applyFont="0" applyFill="0" applyBorder="0" applyAlignment="0" applyProtection="0"/>
    <xf numFmtId="225" fontId="64" fillId="0" borderId="0" applyFont="0" applyFill="0" applyBorder="0" applyAlignment="0" applyProtection="0"/>
    <xf numFmtId="41" fontId="64" fillId="0" borderId="0" applyFont="0" applyFill="0" applyBorder="0" applyAlignment="0" applyProtection="0"/>
    <xf numFmtId="226" fontId="64" fillId="0" borderId="0" applyFont="0" applyFill="0" applyBorder="0" applyAlignment="0" applyProtection="0"/>
    <xf numFmtId="169"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9" fontId="64" fillId="0" borderId="0" applyFont="0" applyFill="0" applyBorder="0" applyAlignment="0" applyProtection="0"/>
    <xf numFmtId="208" fontId="64" fillId="0" borderId="0" applyFont="0" applyFill="0" applyBorder="0" applyAlignment="0" applyProtection="0"/>
    <xf numFmtId="227"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4" fontId="64" fillId="0" borderId="0" applyFont="0" applyFill="0" applyBorder="0" applyAlignment="0" applyProtection="0"/>
    <xf numFmtId="225" fontId="64" fillId="0" borderId="0" applyFont="0" applyFill="0" applyBorder="0" applyAlignment="0" applyProtection="0"/>
    <xf numFmtId="169" fontId="64" fillId="0" borderId="0" applyFont="0" applyFill="0" applyBorder="0" applyAlignment="0" applyProtection="0"/>
    <xf numFmtId="224"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164" fontId="64" fillId="0" borderId="0" applyFont="0" applyFill="0" applyBorder="0" applyAlignment="0" applyProtection="0"/>
    <xf numFmtId="41" fontId="64" fillId="0" borderId="0" applyFont="0" applyFill="0" applyBorder="0" applyAlignment="0" applyProtection="0"/>
    <xf numFmtId="208" fontId="64" fillId="0" borderId="0" applyFont="0" applyFill="0" applyBorder="0" applyAlignment="0" applyProtection="0"/>
    <xf numFmtId="208" fontId="49"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226" fontId="64" fillId="0" borderId="0" applyFont="0" applyFill="0" applyBorder="0" applyAlignment="0" applyProtection="0"/>
    <xf numFmtId="208" fontId="49" fillId="0" borderId="0" applyFont="0" applyFill="0" applyBorder="0" applyAlignment="0" applyProtection="0"/>
    <xf numFmtId="208" fontId="64" fillId="0" borderId="0" applyFont="0" applyFill="0" applyBorder="0" applyAlignment="0" applyProtection="0"/>
    <xf numFmtId="228" fontId="64" fillId="0" borderId="0" applyFont="0" applyFill="0" applyBorder="0" applyAlignment="0" applyProtection="0"/>
    <xf numFmtId="208" fontId="64" fillId="0" borderId="0" applyFont="0" applyFill="0" applyBorder="0" applyAlignment="0" applyProtection="0"/>
    <xf numFmtId="227"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41" fontId="64" fillId="0" borderId="0" applyFont="0" applyFill="0" applyBorder="0" applyAlignment="0" applyProtection="0"/>
    <xf numFmtId="169" fontId="64" fillId="0" borderId="0" applyFont="0" applyFill="0" applyBorder="0" applyAlignment="0" applyProtection="0"/>
    <xf numFmtId="164" fontId="64" fillId="0" borderId="0" applyFont="0" applyFill="0" applyBorder="0" applyAlignment="0" applyProtection="0"/>
    <xf numFmtId="169" fontId="64" fillId="0" borderId="0" applyFont="0" applyFill="0" applyBorder="0" applyAlignment="0" applyProtection="0"/>
    <xf numFmtId="164" fontId="64" fillId="0" borderId="0" applyFont="0" applyFill="0" applyBorder="0" applyAlignment="0" applyProtection="0"/>
    <xf numFmtId="169" fontId="64" fillId="0" borderId="0" applyFont="0" applyFill="0" applyBorder="0" applyAlignment="0" applyProtection="0"/>
    <xf numFmtId="208" fontId="64" fillId="0" borderId="0" applyFont="0" applyFill="0" applyBorder="0" applyAlignment="0" applyProtection="0"/>
    <xf numFmtId="164" fontId="64" fillId="0" borderId="0" applyFont="0" applyFill="0" applyBorder="0" applyAlignment="0" applyProtection="0"/>
    <xf numFmtId="169" fontId="64" fillId="0" borderId="0" applyFont="0" applyFill="0" applyBorder="0" applyAlignment="0" applyProtection="0"/>
    <xf numFmtId="208" fontId="64" fillId="0" borderId="0" applyFont="0" applyFill="0" applyBorder="0" applyAlignment="0" applyProtection="0"/>
    <xf numFmtId="169" fontId="64" fillId="0" borderId="0" applyFont="0" applyFill="0" applyBorder="0" applyAlignment="0" applyProtection="0"/>
    <xf numFmtId="164" fontId="64" fillId="0" borderId="0" applyFont="0" applyFill="0" applyBorder="0" applyAlignment="0" applyProtection="0"/>
    <xf numFmtId="227" fontId="64" fillId="0" borderId="0" applyFont="0" applyFill="0" applyBorder="0" applyAlignment="0" applyProtection="0"/>
    <xf numFmtId="41" fontId="64" fillId="0" borderId="0" applyFont="0" applyFill="0" applyBorder="0" applyAlignment="0" applyProtection="0"/>
    <xf numFmtId="227" fontId="64" fillId="0" borderId="0" applyFont="0" applyFill="0" applyBorder="0" applyAlignment="0" applyProtection="0"/>
    <xf numFmtId="169" fontId="64" fillId="0" borderId="0" applyFont="0" applyFill="0" applyBorder="0" applyAlignment="0" applyProtection="0"/>
    <xf numFmtId="208" fontId="64" fillId="0" borderId="0" applyFont="0" applyFill="0" applyBorder="0" applyAlignment="0" applyProtection="0"/>
    <xf numFmtId="226" fontId="64" fillId="0" borderId="0" applyFont="0" applyFill="0" applyBorder="0" applyAlignment="0" applyProtection="0"/>
    <xf numFmtId="208" fontId="64" fillId="0" borderId="0" applyFont="0" applyFill="0" applyBorder="0" applyAlignment="0" applyProtection="0"/>
    <xf numFmtId="169" fontId="64" fillId="0" borderId="0" applyFont="0" applyFill="0" applyBorder="0" applyAlignment="0" applyProtection="0"/>
    <xf numFmtId="164" fontId="64" fillId="0" borderId="0" applyFont="0" applyFill="0" applyBorder="0" applyAlignment="0" applyProtection="0"/>
    <xf numFmtId="227" fontId="64" fillId="0" borderId="0" applyFont="0" applyFill="0" applyBorder="0" applyAlignment="0" applyProtection="0"/>
    <xf numFmtId="225" fontId="64" fillId="0" borderId="0" applyFont="0" applyFill="0" applyBorder="0" applyAlignment="0" applyProtection="0"/>
    <xf numFmtId="169" fontId="64" fillId="0" borderId="0" applyFont="0" applyFill="0" applyBorder="0" applyAlignment="0" applyProtection="0"/>
    <xf numFmtId="225" fontId="64" fillId="0" borderId="0" applyFont="0" applyFill="0" applyBorder="0" applyAlignment="0" applyProtection="0"/>
    <xf numFmtId="208" fontId="64" fillId="0" borderId="0" applyFont="0" applyFill="0" applyBorder="0" applyAlignment="0" applyProtection="0"/>
    <xf numFmtId="225" fontId="64" fillId="0" borderId="0" applyFont="0" applyFill="0" applyBorder="0" applyAlignment="0" applyProtection="0"/>
    <xf numFmtId="208" fontId="64" fillId="0" borderId="0" applyFont="0" applyFill="0" applyBorder="0" applyAlignment="0" applyProtection="0"/>
    <xf numFmtId="229" fontId="64" fillId="0" borderId="0" applyFont="0" applyFill="0" applyBorder="0" applyAlignment="0" applyProtection="0"/>
    <xf numFmtId="230" fontId="64" fillId="0" borderId="0" applyFont="0" applyFill="0" applyBorder="0" applyAlignment="0" applyProtection="0"/>
    <xf numFmtId="227"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226" fontId="64" fillId="0" borderId="0" applyFont="0" applyFill="0" applyBorder="0" applyAlignment="0" applyProtection="0"/>
    <xf numFmtId="208" fontId="64" fillId="0" borderId="0" applyFont="0" applyFill="0" applyBorder="0" applyAlignment="0" applyProtection="0"/>
    <xf numFmtId="201" fontId="64" fillId="0" borderId="0" applyFont="0" applyFill="0" applyBorder="0" applyAlignment="0" applyProtection="0"/>
    <xf numFmtId="175"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43" fontId="64" fillId="0" borderId="0" applyFont="0" applyFill="0" applyBorder="0" applyAlignment="0" applyProtection="0"/>
    <xf numFmtId="214" fontId="64" fillId="0" borderId="0" applyFont="0" applyFill="0" applyBorder="0" applyAlignment="0" applyProtection="0"/>
    <xf numFmtId="191" fontId="64" fillId="0" borderId="0" applyFont="0" applyFill="0" applyBorder="0" applyAlignment="0" applyProtection="0"/>
    <xf numFmtId="201" fontId="64" fillId="0" borderId="0" applyFont="0" applyFill="0" applyBorder="0" applyAlignment="0" applyProtection="0"/>
    <xf numFmtId="191" fontId="64" fillId="0" borderId="0" applyFont="0" applyFill="0" applyBorder="0" applyAlignment="0" applyProtection="0"/>
    <xf numFmtId="43" fontId="64" fillId="0" borderId="0" applyFont="0" applyFill="0" applyBorder="0" applyAlignment="0" applyProtection="0"/>
    <xf numFmtId="215"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71" fontId="64" fillId="0" borderId="0" applyFont="0" applyFill="0" applyBorder="0" applyAlignment="0" applyProtection="0"/>
    <xf numFmtId="201" fontId="64" fillId="0" borderId="0" applyFont="0" applyFill="0" applyBorder="0" applyAlignment="0" applyProtection="0"/>
    <xf numFmtId="216"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191" fontId="64" fillId="0" borderId="0" applyFont="0" applyFill="0" applyBorder="0" applyAlignment="0" applyProtection="0"/>
    <xf numFmtId="171" fontId="64" fillId="0" borderId="0" applyFont="0" applyFill="0" applyBorder="0" applyAlignment="0" applyProtection="0"/>
    <xf numFmtId="214"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5" fontId="64" fillId="0" borderId="0" applyFont="0" applyFill="0" applyBorder="0" applyAlignment="0" applyProtection="0"/>
    <xf numFmtId="43" fontId="64" fillId="0" borderId="0" applyFont="0" applyFill="0" applyBorder="0" applyAlignment="0" applyProtection="0"/>
    <xf numFmtId="201" fontId="64" fillId="0" borderId="0" applyFont="0" applyFill="0" applyBorder="0" applyAlignment="0" applyProtection="0"/>
    <xf numFmtId="0"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215" fontId="64" fillId="0" borderId="0" applyFont="0" applyFill="0" applyBorder="0" applyAlignment="0" applyProtection="0"/>
    <xf numFmtId="201" fontId="64" fillId="0" borderId="0" applyFont="0" applyFill="0" applyBorder="0" applyAlignment="0" applyProtection="0"/>
    <xf numFmtId="0"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16"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43"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171" fontId="64" fillId="0" borderId="0" applyFont="0" applyFill="0" applyBorder="0" applyAlignment="0" applyProtection="0"/>
    <xf numFmtId="201" fontId="64" fillId="0" borderId="0" applyFont="0" applyFill="0" applyBorder="0" applyAlignment="0" applyProtection="0"/>
    <xf numFmtId="165" fontId="64" fillId="0" borderId="0" applyFont="0" applyFill="0" applyBorder="0" applyAlignment="0" applyProtection="0"/>
    <xf numFmtId="171" fontId="64" fillId="0" borderId="0" applyFont="0" applyFill="0" applyBorder="0" applyAlignment="0" applyProtection="0"/>
    <xf numFmtId="201"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216" fontId="64" fillId="0" borderId="0" applyFont="0" applyFill="0" applyBorder="0" applyAlignment="0" applyProtection="0"/>
    <xf numFmtId="43" fontId="64" fillId="0" borderId="0" applyFont="0" applyFill="0" applyBorder="0" applyAlignment="0" applyProtection="0"/>
    <xf numFmtId="216" fontId="64" fillId="0" borderId="0" applyFont="0" applyFill="0" applyBorder="0" applyAlignment="0" applyProtection="0"/>
    <xf numFmtId="171" fontId="64" fillId="0" borderId="0" applyFont="0" applyFill="0" applyBorder="0" applyAlignment="0" applyProtection="0"/>
    <xf numFmtId="201" fontId="64" fillId="0" borderId="0" applyFont="0" applyFill="0" applyBorder="0" applyAlignment="0" applyProtection="0"/>
    <xf numFmtId="215" fontId="64" fillId="0" borderId="0" applyFont="0" applyFill="0" applyBorder="0" applyAlignment="0" applyProtection="0"/>
    <xf numFmtId="201" fontId="64" fillId="0" borderId="0" applyFont="0" applyFill="0" applyBorder="0" applyAlignment="0" applyProtection="0"/>
    <xf numFmtId="171" fontId="64" fillId="0" borderId="0" applyFont="0" applyFill="0" applyBorder="0" applyAlignment="0" applyProtection="0"/>
    <xf numFmtId="165" fontId="64" fillId="0" borderId="0" applyFont="0" applyFill="0" applyBorder="0" applyAlignment="0" applyProtection="0"/>
    <xf numFmtId="216" fontId="64" fillId="0" borderId="0" applyFont="0" applyFill="0" applyBorder="0" applyAlignment="0" applyProtection="0"/>
    <xf numFmtId="191" fontId="64" fillId="0" borderId="0" applyFont="0" applyFill="0" applyBorder="0" applyAlignment="0" applyProtection="0"/>
    <xf numFmtId="171" fontId="64" fillId="0" borderId="0" applyFont="0" applyFill="0" applyBorder="0" applyAlignment="0" applyProtection="0"/>
    <xf numFmtId="191" fontId="64" fillId="0" borderId="0" applyFont="0" applyFill="0" applyBorder="0" applyAlignment="0" applyProtection="0"/>
    <xf numFmtId="201" fontId="64" fillId="0" borderId="0" applyFont="0" applyFill="0" applyBorder="0" applyAlignment="0" applyProtection="0"/>
    <xf numFmtId="191" fontId="64" fillId="0" borderId="0" applyFont="0" applyFill="0" applyBorder="0" applyAlignment="0" applyProtection="0"/>
    <xf numFmtId="201" fontId="64" fillId="0" borderId="0" applyFont="0" applyFill="0" applyBorder="0" applyAlignment="0" applyProtection="0"/>
    <xf numFmtId="217" fontId="64" fillId="0" borderId="0" applyFont="0" applyFill="0" applyBorder="0" applyAlignment="0" applyProtection="0"/>
    <xf numFmtId="218" fontId="64" fillId="0" borderId="0" applyFont="0" applyFill="0" applyBorder="0" applyAlignment="0" applyProtection="0"/>
    <xf numFmtId="216"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171" fontId="64" fillId="0" borderId="0" applyFont="0" applyFill="0" applyBorder="0" applyAlignment="0" applyProtection="0"/>
    <xf numFmtId="215" fontId="64" fillId="0" borderId="0" applyFont="0" applyFill="0" applyBorder="0" applyAlignment="0" applyProtection="0"/>
    <xf numFmtId="201" fontId="64" fillId="0" borderId="0" applyFont="0" applyFill="0" applyBorder="0" applyAlignment="0" applyProtection="0"/>
    <xf numFmtId="189" fontId="49" fillId="0" borderId="0" applyFont="0" applyFill="0" applyBorder="0" applyAlignment="0" applyProtection="0"/>
    <xf numFmtId="213" fontId="49" fillId="0" borderId="0" applyFont="0" applyFill="0" applyBorder="0" applyAlignment="0" applyProtection="0"/>
    <xf numFmtId="189" fontId="49" fillId="0" borderId="0" applyFont="0" applyFill="0" applyBorder="0" applyAlignment="0" applyProtection="0"/>
    <xf numFmtId="189" fontId="49" fillId="0" borderId="0" applyFont="0" applyFill="0" applyBorder="0" applyAlignment="0" applyProtection="0"/>
    <xf numFmtId="189" fontId="49" fillId="0" borderId="0" applyFont="0" applyFill="0" applyBorder="0" applyAlignment="0" applyProtection="0"/>
    <xf numFmtId="189" fontId="49" fillId="0" borderId="0" applyFont="0" applyFill="0" applyBorder="0" applyAlignment="0" applyProtection="0"/>
    <xf numFmtId="213" fontId="49" fillId="0" borderId="0" applyFont="0" applyFill="0" applyBorder="0" applyAlignment="0" applyProtection="0"/>
    <xf numFmtId="189" fontId="49" fillId="0" borderId="0" applyFont="0" applyFill="0" applyBorder="0" applyAlignment="0" applyProtection="0"/>
    <xf numFmtId="189" fontId="49" fillId="0" borderId="0" applyFont="0" applyFill="0" applyBorder="0" applyAlignment="0" applyProtection="0"/>
    <xf numFmtId="189" fontId="49" fillId="0" borderId="0" applyFont="0" applyFill="0" applyBorder="0" applyAlignment="0" applyProtection="0"/>
    <xf numFmtId="200" fontId="49" fillId="0" borderId="0" applyFont="0" applyFill="0" applyBorder="0" applyAlignment="0" applyProtection="0"/>
    <xf numFmtId="165" fontId="49" fillId="0" borderId="0" applyFont="0" applyFill="0" applyBorder="0" applyAlignment="0" applyProtection="0"/>
    <xf numFmtId="0" fontId="65" fillId="0" borderId="0"/>
    <xf numFmtId="212" fontId="64" fillId="0" borderId="0" applyFont="0" applyFill="0" applyBorder="0" applyAlignment="0" applyProtection="0"/>
    <xf numFmtId="168" fontId="64" fillId="0" borderId="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168" fontId="64" fillId="0" borderId="0" applyFont="0" applyFill="0" applyBorder="0" applyAlignment="0" applyProtection="0"/>
    <xf numFmtId="0" fontId="67" fillId="0" borderId="0">
      <alignment vertical="top"/>
    </xf>
    <xf numFmtId="0" fontId="67" fillId="0" borderId="0">
      <alignment vertical="top"/>
    </xf>
    <xf numFmtId="0" fontId="66" fillId="0" borderId="0">
      <alignment vertical="top"/>
    </xf>
    <xf numFmtId="0" fontId="66" fillId="0" borderId="0">
      <alignment vertical="top"/>
    </xf>
    <xf numFmtId="0" fontId="66" fillId="0" borderId="0">
      <alignment vertical="top"/>
    </xf>
    <xf numFmtId="0" fontId="8" fillId="0" borderId="0"/>
    <xf numFmtId="0" fontId="67" fillId="0" borderId="0">
      <alignment vertical="top"/>
    </xf>
    <xf numFmtId="0" fontId="67" fillId="0" borderId="0">
      <alignment vertical="top"/>
    </xf>
    <xf numFmtId="0" fontId="66" fillId="0" borderId="0">
      <alignment vertical="top"/>
    </xf>
    <xf numFmtId="0" fontId="66" fillId="0" borderId="0">
      <alignment vertical="top"/>
    </xf>
    <xf numFmtId="0" fontId="66" fillId="0" borderId="0">
      <alignment vertical="top"/>
    </xf>
    <xf numFmtId="0" fontId="67" fillId="0" borderId="0">
      <alignment vertical="top"/>
    </xf>
    <xf numFmtId="0" fontId="67" fillId="0" borderId="0">
      <alignment vertical="top"/>
    </xf>
    <xf numFmtId="0" fontId="67" fillId="0" borderId="0">
      <alignment vertical="top"/>
    </xf>
    <xf numFmtId="0" fontId="67" fillId="0" borderId="0">
      <alignment vertical="top"/>
    </xf>
    <xf numFmtId="0" fontId="66" fillId="0" borderId="0">
      <alignment vertical="top"/>
    </xf>
    <xf numFmtId="0" fontId="66" fillId="0" borderId="0">
      <alignment vertical="top"/>
    </xf>
    <xf numFmtId="0" fontId="66" fillId="0" borderId="0">
      <alignment vertical="top"/>
    </xf>
    <xf numFmtId="0" fontId="67" fillId="0" borderId="0">
      <alignment vertical="top"/>
    </xf>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200" fontId="48" fillId="0" borderId="0" applyProtection="0"/>
    <xf numFmtId="189" fontId="48" fillId="0" borderId="0" applyProtection="0"/>
    <xf numFmtId="189" fontId="48" fillId="0" borderId="0" applyProtection="0"/>
    <xf numFmtId="0" fontId="50" fillId="0" borderId="0" applyProtection="0"/>
    <xf numFmtId="200" fontId="48" fillId="0" borderId="0" applyProtection="0"/>
    <xf numFmtId="189" fontId="48" fillId="0" borderId="0" applyProtection="0"/>
    <xf numFmtId="189" fontId="48" fillId="0" borderId="0" applyProtection="0"/>
    <xf numFmtId="0" fontId="50" fillId="0" borderId="0" applyProtection="0"/>
    <xf numFmtId="212" fontId="64" fillId="0" borderId="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65" fillId="0" borderId="0"/>
    <xf numFmtId="207" fontId="64" fillId="0" borderId="0" applyFont="0" applyFill="0" applyBorder="0" applyAlignment="0" applyProtection="0"/>
    <xf numFmtId="0" fontId="65" fillId="0" borderId="0"/>
    <xf numFmtId="168" fontId="64" fillId="0" borderId="0" applyFont="0" applyFill="0" applyBorder="0" applyAlignment="0" applyProtection="0"/>
    <xf numFmtId="231" fontId="70" fillId="0" borderId="0" applyFont="0" applyFill="0" applyBorder="0" applyAlignment="0" applyProtection="0"/>
    <xf numFmtId="0" fontId="8" fillId="0" borderId="0"/>
    <xf numFmtId="232" fontId="71" fillId="0" borderId="0" applyFont="0" applyFill="0" applyBorder="0" applyAlignment="0" applyProtection="0"/>
    <xf numFmtId="233" fontId="71" fillId="0" borderId="0" applyFont="0" applyFill="0" applyBorder="0" applyAlignment="0" applyProtection="0"/>
    <xf numFmtId="0" fontId="72" fillId="0" borderId="0"/>
    <xf numFmtId="0" fontId="73" fillId="0" borderId="0"/>
    <xf numFmtId="0" fontId="73" fillId="0" borderId="0"/>
    <xf numFmtId="0" fontId="73" fillId="0" borderId="0"/>
    <xf numFmtId="0" fontId="41" fillId="0" borderId="0"/>
    <xf numFmtId="1" fontId="74" fillId="0" borderId="2" applyBorder="0" applyAlignment="0">
      <alignment horizontal="center"/>
    </xf>
    <xf numFmtId="1" fontId="74" fillId="0" borderId="2" applyBorder="0" applyAlignment="0">
      <alignment horizontal="center"/>
    </xf>
    <xf numFmtId="0" fontId="75" fillId="0" borderId="0"/>
    <xf numFmtId="0" fontId="75" fillId="0" borderId="0"/>
    <xf numFmtId="0" fontId="8" fillId="0" borderId="0"/>
    <xf numFmtId="0" fontId="84" fillId="0" borderId="0"/>
    <xf numFmtId="0" fontId="8" fillId="0" borderId="0"/>
    <xf numFmtId="0" fontId="205" fillId="0" borderId="0"/>
    <xf numFmtId="0" fontId="75" fillId="0" borderId="0" applyProtection="0"/>
    <xf numFmtId="3" fontId="51" fillId="0" borderId="2"/>
    <xf numFmtId="3" fontId="51" fillId="0" borderId="2"/>
    <xf numFmtId="3" fontId="51" fillId="0" borderId="2"/>
    <xf numFmtId="3" fontId="51" fillId="0" borderId="2"/>
    <xf numFmtId="231" fontId="70" fillId="0" borderId="0" applyFont="0" applyFill="0" applyBorder="0" applyAlignment="0" applyProtection="0"/>
    <xf numFmtId="0" fontId="76" fillId="9" borderId="0"/>
    <xf numFmtId="0" fontId="76" fillId="9" borderId="0"/>
    <xf numFmtId="0" fontId="76" fillId="9" borderId="0"/>
    <xf numFmtId="231" fontId="70" fillId="0" borderId="0" applyFont="0" applyFill="0" applyBorder="0" applyAlignment="0" applyProtection="0"/>
    <xf numFmtId="0" fontId="76"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231" fontId="70" fillId="0" borderId="0" applyFont="0" applyFill="0" applyBorder="0" applyAlignment="0" applyProtection="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8" fillId="0" borderId="0" applyFont="0" applyFill="0" applyBorder="0" applyAlignment="0">
      <alignment horizontal="left"/>
    </xf>
    <xf numFmtId="0" fontId="76" fillId="9" borderId="0"/>
    <xf numFmtId="0" fontId="78" fillId="0" borderId="0" applyFont="0" applyFill="0" applyBorder="0" applyAlignment="0">
      <alignment horizontal="left"/>
    </xf>
    <xf numFmtId="0" fontId="77" fillId="9" borderId="0"/>
    <xf numFmtId="0" fontId="77" fillId="9" borderId="0"/>
    <xf numFmtId="0" fontId="77" fillId="9" borderId="0"/>
    <xf numFmtId="0" fontId="77" fillId="9" borderId="0"/>
    <xf numFmtId="0" fontId="77" fillId="9" borderId="0"/>
    <xf numFmtId="0" fontId="77" fillId="9" borderId="0"/>
    <xf numFmtId="231" fontId="70" fillId="0" borderId="0" applyFont="0" applyFill="0" applyBorder="0" applyAlignment="0" applyProtection="0"/>
    <xf numFmtId="0" fontId="76" fillId="9" borderId="0"/>
    <xf numFmtId="0" fontId="76" fillId="9" borderId="0"/>
    <xf numFmtId="0" fontId="79" fillId="0" borderId="2" applyNumberFormat="0" applyFont="0" applyBorder="0">
      <alignment horizontal="left" indent="2"/>
    </xf>
    <xf numFmtId="0" fontId="79" fillId="0" borderId="2" applyNumberFormat="0" applyFont="0" applyBorder="0">
      <alignment horizontal="left" indent="2"/>
    </xf>
    <xf numFmtId="0" fontId="78" fillId="0" borderId="0" applyFont="0" applyFill="0" applyBorder="0" applyAlignment="0">
      <alignment horizontal="left"/>
    </xf>
    <xf numFmtId="0" fontId="78" fillId="0" borderId="0" applyFont="0" applyFill="0" applyBorder="0" applyAlignment="0">
      <alignment horizontal="left"/>
    </xf>
    <xf numFmtId="0" fontId="80" fillId="0" borderId="0"/>
    <xf numFmtId="0" fontId="81" fillId="10" borderId="23" applyFont="0" applyFill="0" applyAlignment="0">
      <alignment vertical="center" wrapText="1"/>
    </xf>
    <xf numFmtId="9" fontId="82" fillId="0" borderId="0" applyBorder="0" applyAlignment="0" applyProtection="0"/>
    <xf numFmtId="0" fontId="83" fillId="9" borderId="0"/>
    <xf numFmtId="0" fontId="83"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83" fillId="9" borderId="0"/>
    <xf numFmtId="0" fontId="83" fillId="9" borderId="0"/>
    <xf numFmtId="0" fontId="79" fillId="0" borderId="2" applyNumberFormat="0" applyFont="0" applyBorder="0" applyAlignment="0">
      <alignment horizontal="center"/>
    </xf>
    <xf numFmtId="0" fontId="79" fillId="0" borderId="2" applyNumberFormat="0" applyFont="0" applyBorder="0" applyAlignment="0">
      <alignment horizontal="center"/>
    </xf>
    <xf numFmtId="0" fontId="10" fillId="0" borderId="0"/>
    <xf numFmtId="0" fontId="47" fillId="11" borderId="0" applyNumberFormat="0" applyBorder="0" applyAlignment="0" applyProtection="0"/>
    <xf numFmtId="0" fontId="47" fillId="12" borderId="0" applyNumberFormat="0" applyBorder="0" applyAlignment="0" applyProtection="0"/>
    <xf numFmtId="0" fontId="47" fillId="13"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6" borderId="0" applyNumberFormat="0" applyBorder="0" applyAlignment="0" applyProtection="0"/>
    <xf numFmtId="0" fontId="84" fillId="0" borderId="0"/>
    <xf numFmtId="0" fontId="85" fillId="9" borderId="0"/>
    <xf numFmtId="0" fontId="85"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85" fillId="9" borderId="0"/>
    <xf numFmtId="0" fontId="86" fillId="0" borderId="0">
      <alignment wrapText="1"/>
    </xf>
    <xf numFmtId="0" fontId="86"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86" fillId="0" borderId="0">
      <alignment wrapText="1"/>
    </xf>
    <xf numFmtId="0" fontId="47"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47" fillId="17" borderId="0" applyNumberFormat="0" applyBorder="0" applyAlignment="0" applyProtection="0"/>
    <xf numFmtId="0" fontId="47" fillId="20" borderId="0" applyNumberFormat="0" applyBorder="0" applyAlignment="0" applyProtection="0"/>
    <xf numFmtId="173" fontId="87" fillId="0" borderId="1" applyNumberFormat="0" applyFont="0" applyBorder="0" applyAlignment="0">
      <alignment horizontal="center" vertical="center"/>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21" borderId="0" applyNumberFormat="0" applyBorder="0" applyAlignment="0" applyProtection="0"/>
    <xf numFmtId="0" fontId="88" fillId="18" borderId="0" applyNumberFormat="0" applyBorder="0" applyAlignment="0" applyProtection="0"/>
    <xf numFmtId="0" fontId="88" fillId="19" borderId="0" applyNumberFormat="0" applyBorder="0" applyAlignment="0" applyProtection="0"/>
    <xf numFmtId="0" fontId="88" fillId="22" borderId="0" applyNumberFormat="0" applyBorder="0" applyAlignment="0" applyProtection="0"/>
    <xf numFmtId="0" fontId="88" fillId="23" borderId="0" applyNumberFormat="0" applyBorder="0" applyAlignment="0" applyProtection="0"/>
    <xf numFmtId="0" fontId="88" fillId="24" borderId="0" applyNumberFormat="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8" fillId="25" borderId="0" applyNumberFormat="0" applyBorder="0" applyAlignment="0" applyProtection="0"/>
    <xf numFmtId="0" fontId="88" fillId="26" borderId="0" applyNumberFormat="0" applyBorder="0" applyAlignment="0" applyProtection="0"/>
    <xf numFmtId="0" fontId="88" fillId="27" borderId="0" applyNumberFormat="0" applyBorder="0" applyAlignment="0" applyProtection="0"/>
    <xf numFmtId="0" fontId="88" fillId="22" borderId="0" applyNumberFormat="0" applyBorder="0" applyAlignment="0" applyProtection="0"/>
    <xf numFmtId="0" fontId="88" fillId="23" borderId="0" applyNumberFormat="0" applyBorder="0" applyAlignment="0" applyProtection="0"/>
    <xf numFmtId="0" fontId="88" fillId="28" borderId="0" applyNumberFormat="0" applyBorder="0" applyAlignment="0" applyProtection="0"/>
    <xf numFmtId="234" fontId="90" fillId="0" borderId="0" applyFont="0" applyFill="0" applyBorder="0" applyAlignment="0" applyProtection="0"/>
    <xf numFmtId="0" fontId="91" fillId="0" borderId="0" applyFont="0" applyFill="0" applyBorder="0" applyAlignment="0" applyProtection="0"/>
    <xf numFmtId="185" fontId="92" fillId="0" borderId="0" applyFont="0" applyFill="0" applyBorder="0" applyAlignment="0" applyProtection="0"/>
    <xf numFmtId="226" fontId="90" fillId="0" borderId="0" applyFont="0" applyFill="0" applyBorder="0" applyAlignment="0" applyProtection="0"/>
    <xf numFmtId="0" fontId="91" fillId="0" borderId="0" applyFont="0" applyFill="0" applyBorder="0" applyAlignment="0" applyProtection="0"/>
    <xf numFmtId="235" fontId="90" fillId="0" borderId="0" applyFont="0" applyFill="0" applyBorder="0" applyAlignment="0" applyProtection="0"/>
    <xf numFmtId="0" fontId="93" fillId="0" borderId="0">
      <alignment horizontal="center" wrapText="1"/>
      <protection locked="0"/>
    </xf>
    <xf numFmtId="0" fontId="94" fillId="0" borderId="0">
      <alignment horizontal="center" wrapText="1"/>
      <protection locked="0"/>
    </xf>
    <xf numFmtId="0" fontId="95" fillId="0" borderId="0" applyNumberFormat="0" applyBorder="0" applyAlignment="0">
      <alignment horizontal="center"/>
    </xf>
    <xf numFmtId="224" fontId="96" fillId="0" borderId="0" applyFont="0" applyFill="0" applyBorder="0" applyAlignment="0" applyProtection="0"/>
    <xf numFmtId="0" fontId="91" fillId="0" borderId="0" applyFont="0" applyFill="0" applyBorder="0" applyAlignment="0" applyProtection="0"/>
    <xf numFmtId="236" fontId="64" fillId="0" borderId="0" applyFont="0" applyFill="0" applyBorder="0" applyAlignment="0" applyProtection="0"/>
    <xf numFmtId="214" fontId="96" fillId="0" borderId="0" applyFont="0" applyFill="0" applyBorder="0" applyAlignment="0" applyProtection="0"/>
    <xf numFmtId="0" fontId="91" fillId="0" borderId="0" applyFont="0" applyFill="0" applyBorder="0" applyAlignment="0" applyProtection="0"/>
    <xf numFmtId="237" fontId="64" fillId="0" borderId="0" applyFont="0" applyFill="0" applyBorder="0" applyAlignment="0" applyProtection="0"/>
    <xf numFmtId="189" fontId="49" fillId="0" borderId="0" applyFont="0" applyFill="0" applyBorder="0" applyAlignment="0" applyProtection="0"/>
    <xf numFmtId="213" fontId="49" fillId="0" borderId="0" applyFont="0" applyFill="0" applyBorder="0" applyAlignment="0" applyProtection="0"/>
    <xf numFmtId="0" fontId="97" fillId="12" borderId="0" applyNumberFormat="0" applyBorder="0" applyAlignment="0" applyProtection="0"/>
    <xf numFmtId="0" fontId="98" fillId="0" borderId="0"/>
    <xf numFmtId="0" fontId="99" fillId="0" borderId="0" applyNumberFormat="0" applyFill="0" applyBorder="0" applyAlignment="0" applyProtection="0"/>
    <xf numFmtId="0" fontId="91" fillId="0" borderId="0"/>
    <xf numFmtId="0" fontId="100" fillId="0" borderId="0"/>
    <xf numFmtId="0" fontId="101" fillId="0" borderId="0"/>
    <xf numFmtId="0" fontId="91" fillId="0" borderId="0"/>
    <xf numFmtId="0" fontId="102" fillId="0" borderId="0"/>
    <xf numFmtId="0" fontId="103" fillId="0" borderId="0"/>
    <xf numFmtId="0" fontId="104" fillId="0" borderId="0"/>
    <xf numFmtId="238" fontId="68" fillId="0" borderId="0" applyFill="0" applyBorder="0" applyAlignment="0"/>
    <xf numFmtId="239" fontId="10" fillId="0" borderId="0" applyFill="0" applyBorder="0" applyAlignment="0"/>
    <xf numFmtId="198" fontId="105"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193"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2" fontId="8"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244" fontId="84" fillId="0" borderId="0" applyFill="0" applyBorder="0" applyAlignment="0"/>
    <xf numFmtId="245" fontId="8" fillId="0" borderId="0" applyFill="0" applyBorder="0" applyAlignment="0"/>
    <xf numFmtId="245" fontId="8" fillId="0" borderId="0" applyFill="0" applyBorder="0" applyAlignment="0"/>
    <xf numFmtId="245" fontId="8" fillId="0" borderId="0" applyFill="0" applyBorder="0" applyAlignment="0"/>
    <xf numFmtId="245" fontId="8" fillId="0" borderId="0" applyFill="0" applyBorder="0" applyAlignment="0"/>
    <xf numFmtId="245" fontId="8" fillId="0" borderId="0" applyFill="0" applyBorder="0" applyAlignment="0"/>
    <xf numFmtId="245" fontId="8" fillId="0" borderId="0" applyFill="0" applyBorder="0" applyAlignment="0"/>
    <xf numFmtId="245" fontId="8" fillId="0" borderId="0" applyFill="0" applyBorder="0" applyAlignment="0"/>
    <xf numFmtId="245" fontId="8" fillId="0" borderId="0" applyFill="0" applyBorder="0" applyAlignment="0"/>
    <xf numFmtId="245" fontId="8" fillId="0" borderId="0" applyFill="0" applyBorder="0" applyAlignment="0"/>
    <xf numFmtId="245" fontId="8" fillId="0" borderId="0" applyFill="0" applyBorder="0" applyAlignment="0"/>
    <xf numFmtId="245" fontId="8" fillId="0" borderId="0" applyFill="0" applyBorder="0" applyAlignment="0"/>
    <xf numFmtId="245" fontId="8" fillId="0" borderId="0" applyFill="0" applyBorder="0" applyAlignment="0"/>
    <xf numFmtId="245" fontId="8" fillId="0" borderId="0" applyFill="0" applyBorder="0" applyAlignment="0"/>
    <xf numFmtId="245" fontId="8" fillId="0" borderId="0" applyFill="0" applyBorder="0" applyAlignment="0"/>
    <xf numFmtId="245" fontId="8" fillId="0" borderId="0" applyFill="0" applyBorder="0" applyAlignment="0"/>
    <xf numFmtId="190" fontId="105"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7" fontId="105"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198" fontId="105"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0" fontId="106" fillId="29" borderId="24" applyNumberFormat="0" applyAlignment="0" applyProtection="0"/>
    <xf numFmtId="0" fontId="107" fillId="0" borderId="0"/>
    <xf numFmtId="0" fontId="108" fillId="0" borderId="0"/>
    <xf numFmtId="0" fontId="109" fillId="0" borderId="0" applyFill="0" applyBorder="0" applyProtection="0">
      <alignment horizontal="center"/>
      <protection locked="0"/>
    </xf>
    <xf numFmtId="202" fontId="64" fillId="0" borderId="0" applyFont="0" applyFill="0" applyBorder="0" applyAlignment="0" applyProtection="0"/>
    <xf numFmtId="0" fontId="110" fillId="30" borderId="25" applyNumberFormat="0" applyAlignment="0" applyProtection="0"/>
    <xf numFmtId="0" fontId="207" fillId="7" borderId="19" applyNumberFormat="0" applyAlignment="0" applyProtection="0"/>
    <xf numFmtId="173" fontId="75" fillId="0" borderId="0" applyFont="0" applyFill="0" applyBorder="0" applyAlignment="0" applyProtection="0"/>
    <xf numFmtId="1" fontId="111" fillId="0" borderId="10" applyBorder="0"/>
    <xf numFmtId="0" fontId="112" fillId="0" borderId="6">
      <alignment horizontal="center"/>
    </xf>
    <xf numFmtId="249" fontId="113" fillId="0" borderId="0"/>
    <xf numFmtId="249" fontId="113" fillId="0" borderId="0"/>
    <xf numFmtId="249" fontId="113" fillId="0" borderId="0"/>
    <xf numFmtId="249" fontId="113" fillId="0" borderId="0"/>
    <xf numFmtId="249" fontId="113" fillId="0" borderId="0"/>
    <xf numFmtId="249" fontId="113" fillId="0" borderId="0"/>
    <xf numFmtId="249" fontId="113" fillId="0" borderId="0"/>
    <xf numFmtId="249" fontId="113" fillId="0" borderId="0"/>
    <xf numFmtId="250" fontId="8" fillId="0" borderId="0" applyFont="0" applyFill="0" applyBorder="0" applyAlignment="0" applyProtection="0"/>
    <xf numFmtId="250" fontId="8" fillId="0" borderId="0" applyFont="0" applyFill="0" applyBorder="0" applyAlignment="0" applyProtection="0"/>
    <xf numFmtId="250" fontId="8" fillId="0" borderId="0" applyFont="0" applyFill="0" applyBorder="0" applyAlignment="0" applyProtection="0"/>
    <xf numFmtId="250" fontId="8" fillId="0" borderId="0" applyFont="0" applyFill="0" applyBorder="0" applyAlignment="0" applyProtection="0"/>
    <xf numFmtId="250" fontId="8" fillId="0" borderId="0" applyFont="0" applyFill="0" applyBorder="0" applyAlignment="0" applyProtection="0"/>
    <xf numFmtId="250" fontId="8" fillId="0" borderId="0" applyFont="0" applyFill="0" applyBorder="0" applyAlignment="0" applyProtection="0"/>
    <xf numFmtId="250" fontId="8" fillId="0" borderId="0" applyFont="0" applyFill="0" applyBorder="0" applyAlignment="0" applyProtection="0"/>
    <xf numFmtId="250" fontId="8" fillId="0" borderId="0" applyFont="0" applyFill="0" applyBorder="0" applyAlignment="0" applyProtection="0"/>
    <xf numFmtId="250" fontId="8" fillId="0" borderId="0" applyFont="0" applyFill="0" applyBorder="0" applyAlignment="0" applyProtection="0"/>
    <xf numFmtId="250" fontId="8" fillId="0" borderId="0" applyFont="0" applyFill="0" applyBorder="0" applyAlignment="0" applyProtection="0"/>
    <xf numFmtId="250" fontId="8" fillId="0" borderId="0" applyFont="0" applyFill="0" applyBorder="0" applyAlignment="0" applyProtection="0"/>
    <xf numFmtId="250" fontId="8" fillId="0" borderId="0" applyFont="0" applyFill="0" applyBorder="0" applyAlignment="0" applyProtection="0"/>
    <xf numFmtId="250" fontId="8" fillId="0" borderId="0" applyFont="0" applyFill="0" applyBorder="0" applyAlignment="0" applyProtection="0"/>
    <xf numFmtId="250" fontId="8" fillId="0" borderId="0" applyFont="0" applyFill="0" applyBorder="0" applyAlignment="0" applyProtection="0"/>
    <xf numFmtId="250" fontId="8" fillId="0" borderId="0" applyFont="0" applyFill="0" applyBorder="0" applyAlignment="0" applyProtection="0"/>
    <xf numFmtId="169" fontId="8" fillId="0" borderId="0" applyFont="0" applyFill="0" applyBorder="0" applyAlignment="0" applyProtection="0"/>
    <xf numFmtId="169" fontId="114" fillId="0" borderId="0" applyFont="0" applyFill="0" applyBorder="0" applyAlignment="0" applyProtection="0"/>
    <xf numFmtId="169" fontId="114"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164" fontId="8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223"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4" fontId="48" fillId="0" borderId="0" applyProtection="0"/>
    <xf numFmtId="174" fontId="48" fillId="0" borderId="0" applyProtection="0"/>
    <xf numFmtId="223"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7" fontId="48" fillId="0" borderId="0" applyFont="0" applyFill="0" applyBorder="0" applyAlignment="0" applyProtection="0"/>
    <xf numFmtId="165" fontId="48" fillId="0" borderId="0" applyFont="0" applyFill="0" applyBorder="0" applyAlignment="0" applyProtection="0"/>
    <xf numFmtId="0" fontId="10" fillId="0" borderId="0" applyFont="0" applyFill="0" applyBorder="0" applyAlignment="0" applyProtection="0"/>
    <xf numFmtId="169" fontId="12" fillId="0" borderId="0" applyFont="0" applyFill="0" applyBorder="0" applyAlignment="0" applyProtection="0"/>
    <xf numFmtId="164" fontId="4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90" fontId="105"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51" fontId="5" fillId="0" borderId="0" applyFont="0" applyFill="0" applyBorder="0" applyAlignment="0" applyProtection="0"/>
    <xf numFmtId="252" fontId="48" fillId="0" borderId="0" applyFont="0" applyFill="0" applyBorder="0" applyAlignment="0" applyProtection="0"/>
    <xf numFmtId="253" fontId="115" fillId="0" borderId="0" applyFont="0" applyFill="0" applyBorder="0" applyAlignment="0" applyProtection="0"/>
    <xf numFmtId="254" fontId="48" fillId="0" borderId="0" applyFont="0" applyFill="0" applyBorder="0" applyAlignment="0" applyProtection="0"/>
    <xf numFmtId="255" fontId="115" fillId="0" borderId="0" applyFont="0" applyFill="0" applyBorder="0" applyAlignment="0" applyProtection="0"/>
    <xf numFmtId="256" fontId="48"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0" fontId="12"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0" fontId="12" fillId="0" borderId="0" applyFont="0" applyFill="0" applyBorder="0" applyAlignment="0" applyProtection="0"/>
    <xf numFmtId="171" fontId="8" fillId="0" borderId="0" applyFont="0" applyFill="0" applyBorder="0" applyAlignment="0" applyProtection="0"/>
    <xf numFmtId="43" fontId="12" fillId="0" borderId="0" applyFont="0" applyFill="0" applyBorder="0" applyAlignment="0" applyProtection="0"/>
    <xf numFmtId="188" fontId="12" fillId="0" borderId="0" applyFont="0" applyFill="0" applyBorder="0" applyAlignment="0" applyProtection="0"/>
    <xf numFmtId="171" fontId="12" fillId="0" borderId="0" applyFont="0" applyFill="0" applyBorder="0" applyAlignment="0" applyProtection="0"/>
    <xf numFmtId="200" fontId="12" fillId="0" borderId="0" applyFont="0" applyFill="0" applyBorder="0" applyAlignment="0" applyProtection="0"/>
    <xf numFmtId="171" fontId="45" fillId="0" borderId="0" applyFont="0" applyFill="0" applyBorder="0" applyAlignment="0" applyProtection="0"/>
    <xf numFmtId="171" fontId="40" fillId="0" borderId="0" applyFont="0" applyFill="0" applyBorder="0" applyAlignment="0" applyProtection="0"/>
    <xf numFmtId="171" fontId="40" fillId="0" borderId="0" applyFont="0" applyFill="0" applyBorder="0" applyAlignment="0" applyProtection="0"/>
    <xf numFmtId="171" fontId="40"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118" fillId="0" borderId="0" applyFont="0" applyFill="0" applyBorder="0" applyAlignment="0" applyProtection="0"/>
    <xf numFmtId="171" fontId="29"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257" fontId="12" fillId="0" borderId="0" applyFont="0" applyFill="0" applyBorder="0" applyAlignment="0" applyProtection="0"/>
    <xf numFmtId="172"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257" fontId="12" fillId="0" borderId="0" applyFont="0" applyFill="0" applyBorder="0" applyAlignment="0" applyProtection="0"/>
    <xf numFmtId="258" fontId="12" fillId="0" borderId="0" applyFont="0" applyFill="0" applyBorder="0" applyAlignment="0" applyProtection="0"/>
    <xf numFmtId="258" fontId="12" fillId="0" borderId="0" applyFont="0" applyFill="0" applyBorder="0" applyAlignment="0" applyProtection="0"/>
    <xf numFmtId="171" fontId="8" fillId="0" borderId="0" applyFont="0" applyFill="0" applyBorder="0" applyAlignment="0" applyProtection="0"/>
    <xf numFmtId="171" fontId="40" fillId="0" borderId="0" applyFont="0" applyFill="0" applyBorder="0" applyAlignment="0" applyProtection="0"/>
    <xf numFmtId="258" fontId="12" fillId="0" borderId="0" applyFont="0" applyFill="0" applyBorder="0" applyAlignment="0" applyProtection="0"/>
    <xf numFmtId="258" fontId="12" fillId="0" borderId="0" applyFont="0" applyFill="0" applyBorder="0" applyAlignment="0" applyProtection="0"/>
    <xf numFmtId="171" fontId="8"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65"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8" fillId="0" borderId="0" applyFont="0" applyFill="0" applyBorder="0" applyAlignment="0" applyProtection="0"/>
    <xf numFmtId="171" fontId="12"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75" fillId="0" borderId="0" applyFont="0" applyFill="0" applyBorder="0" applyAlignment="0" applyProtection="0"/>
    <xf numFmtId="171" fontId="116" fillId="0" borderId="0" applyFont="0" applyFill="0" applyBorder="0" applyAlignment="0" applyProtection="0"/>
    <xf numFmtId="191" fontId="8"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71" fontId="12" fillId="0" borderId="0" applyFont="0" applyFill="0" applyBorder="0" applyAlignment="0" applyProtection="0"/>
    <xf numFmtId="171" fontId="40" fillId="0" borderId="0" applyFont="0" applyFill="0" applyBorder="0" applyAlignment="0" applyProtection="0"/>
    <xf numFmtId="171" fontId="40" fillId="0" borderId="0" applyFont="0" applyFill="0" applyBorder="0" applyAlignment="0" applyProtection="0"/>
    <xf numFmtId="171" fontId="40" fillId="0" borderId="0" applyFont="0" applyFill="0" applyBorder="0" applyAlignment="0" applyProtection="0"/>
    <xf numFmtId="171" fontId="40" fillId="0" borderId="0" applyFont="0" applyFill="0" applyBorder="0" applyAlignment="0" applyProtection="0"/>
    <xf numFmtId="171" fontId="40" fillId="0" borderId="0" applyFont="0" applyFill="0" applyBorder="0" applyAlignment="0" applyProtection="0"/>
    <xf numFmtId="171" fontId="40" fillId="0" borderId="0" applyFont="0" applyFill="0" applyBorder="0" applyAlignment="0" applyProtection="0"/>
    <xf numFmtId="171" fontId="40" fillId="0" borderId="0" applyFont="0" applyFill="0" applyBorder="0" applyAlignment="0" applyProtection="0"/>
    <xf numFmtId="171" fontId="40" fillId="0" borderId="0" applyFont="0" applyFill="0" applyBorder="0" applyAlignment="0" applyProtection="0"/>
    <xf numFmtId="171" fontId="40" fillId="0" borderId="0" applyFont="0" applyFill="0" applyBorder="0" applyAlignment="0" applyProtection="0"/>
    <xf numFmtId="171" fontId="40" fillId="0" borderId="0" applyFont="0" applyFill="0" applyBorder="0" applyAlignment="0" applyProtection="0"/>
    <xf numFmtId="171" fontId="40" fillId="0" borderId="0" applyFont="0" applyFill="0" applyBorder="0" applyAlignment="0" applyProtection="0"/>
    <xf numFmtId="171" fontId="12" fillId="0" borderId="0" applyFont="0" applyFill="0" applyBorder="0" applyAlignment="0" applyProtection="0"/>
    <xf numFmtId="171" fontId="40" fillId="0" borderId="0" applyFont="0" applyFill="0" applyBorder="0" applyAlignment="0" applyProtection="0"/>
    <xf numFmtId="171" fontId="40" fillId="0" borderId="0" applyFont="0" applyFill="0" applyBorder="0" applyAlignment="0" applyProtection="0"/>
    <xf numFmtId="171" fontId="40" fillId="0" borderId="0" applyFont="0" applyFill="0" applyBorder="0" applyAlignment="0" applyProtection="0"/>
    <xf numFmtId="171" fontId="40" fillId="0" borderId="0" applyFont="0" applyFill="0" applyBorder="0" applyAlignment="0" applyProtection="0"/>
    <xf numFmtId="171" fontId="8" fillId="0" borderId="0" applyFont="0" applyFill="0" applyBorder="0" applyAlignment="0" applyProtection="0"/>
    <xf numFmtId="171" fontId="40" fillId="0" borderId="0" applyFont="0" applyFill="0" applyBorder="0" applyAlignment="0" applyProtection="0"/>
    <xf numFmtId="171" fontId="40" fillId="0" borderId="0" applyFont="0" applyFill="0" applyBorder="0" applyAlignment="0" applyProtection="0"/>
    <xf numFmtId="171" fontId="40" fillId="0" borderId="0" applyFont="0" applyFill="0" applyBorder="0" applyAlignment="0" applyProtection="0"/>
    <xf numFmtId="171" fontId="40" fillId="0" borderId="0" applyFont="0" applyFill="0" applyBorder="0" applyAlignment="0" applyProtection="0"/>
    <xf numFmtId="171" fontId="40" fillId="0" borderId="0" applyFont="0" applyFill="0" applyBorder="0" applyAlignment="0" applyProtection="0"/>
    <xf numFmtId="171" fontId="40" fillId="0" borderId="0" applyFont="0" applyFill="0" applyBorder="0" applyAlignment="0" applyProtection="0"/>
    <xf numFmtId="171" fontId="40"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71" fontId="117" fillId="0" borderId="0" applyFont="0" applyFill="0" applyBorder="0" applyAlignment="0" applyProtection="0"/>
    <xf numFmtId="0" fontId="8" fillId="0" borderId="0" applyFont="0" applyFill="0" applyBorder="0" applyAlignment="0" applyProtection="0"/>
    <xf numFmtId="259" fontId="12"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71" fontId="41"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8" fillId="0" borderId="0" applyFont="0" applyFill="0" applyBorder="0" applyAlignment="0" applyProtection="0"/>
    <xf numFmtId="171" fontId="12" fillId="0" borderId="0" applyFont="0" applyFill="0" applyBorder="0" applyAlignment="0" applyProtection="0"/>
    <xf numFmtId="0" fontId="12" fillId="0" borderId="0" applyFont="0" applyFill="0" applyBorder="0" applyAlignment="0" applyProtection="0"/>
    <xf numFmtId="171" fontId="47" fillId="0" borderId="0" applyFont="0" applyFill="0" applyBorder="0" applyAlignment="0" applyProtection="0"/>
    <xf numFmtId="233" fontId="8" fillId="0" borderId="0" applyFont="0" applyFill="0" applyBorder="0" applyAlignment="0" applyProtection="0"/>
    <xf numFmtId="171" fontId="12" fillId="0" borderId="0" applyFont="0" applyFill="0" applyBorder="0" applyAlignment="0" applyProtection="0"/>
    <xf numFmtId="0" fontId="12" fillId="0" borderId="0" applyFont="0" applyFill="0" applyBorder="0" applyAlignment="0" applyProtection="0"/>
    <xf numFmtId="260" fontId="12" fillId="0" borderId="0" applyFont="0" applyFill="0" applyBorder="0" applyAlignment="0" applyProtection="0"/>
    <xf numFmtId="261" fontId="12" fillId="0" borderId="0" applyFont="0" applyFill="0" applyBorder="0" applyAlignment="0" applyProtection="0"/>
    <xf numFmtId="262" fontId="12" fillId="0" borderId="0" applyFont="0" applyFill="0" applyBorder="0" applyAlignment="0" applyProtection="0"/>
    <xf numFmtId="260" fontId="12" fillId="0" borderId="0" applyFont="0" applyFill="0" applyBorder="0" applyAlignment="0" applyProtection="0"/>
    <xf numFmtId="171" fontId="47" fillId="0" borderId="0" applyFont="0" applyFill="0" applyBorder="0" applyAlignment="0" applyProtection="0"/>
    <xf numFmtId="171" fontId="47" fillId="0" borderId="0" applyFont="0" applyFill="0" applyBorder="0" applyAlignment="0" applyProtection="0"/>
    <xf numFmtId="171" fontId="47" fillId="0" borderId="0" applyFont="0" applyFill="0" applyBorder="0" applyAlignment="0" applyProtection="0"/>
    <xf numFmtId="171" fontId="12" fillId="0" borderId="0" applyFont="0" applyFill="0" applyBorder="0" applyAlignment="0" applyProtection="0"/>
    <xf numFmtId="171" fontId="29" fillId="0" borderId="0" applyFont="0" applyFill="0" applyBorder="0" applyAlignment="0" applyProtection="0"/>
    <xf numFmtId="171" fontId="12" fillId="0" borderId="0" applyFont="0" applyFill="0" applyBorder="0" applyAlignment="0" applyProtection="0"/>
    <xf numFmtId="263" fontId="8" fillId="0" borderId="0" applyFont="0" applyFill="0" applyBorder="0" applyAlignment="0" applyProtection="0"/>
    <xf numFmtId="171" fontId="12" fillId="0" borderId="0" applyFont="0" applyFill="0" applyBorder="0" applyAlignment="0" applyProtection="0"/>
    <xf numFmtId="171" fontId="10"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91" fontId="8" fillId="0" borderId="0" applyFont="0" applyFill="0" applyBorder="0" applyAlignment="0" applyProtection="0"/>
    <xf numFmtId="170" fontId="48" fillId="0" borderId="0" applyFont="0" applyFill="0" applyBorder="0" applyAlignment="0" applyProtection="0"/>
    <xf numFmtId="171" fontId="116" fillId="0" borderId="0" applyFont="0" applyFill="0" applyBorder="0" applyAlignment="0" applyProtection="0"/>
    <xf numFmtId="0" fontId="12" fillId="0" borderId="0" applyFont="0" applyFill="0" applyBorder="0" applyAlignment="0" applyProtection="0"/>
    <xf numFmtId="264" fontId="4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64" fontId="48" fillId="0" borderId="0" applyFont="0" applyFill="0" applyBorder="0" applyAlignment="0" applyProtection="0"/>
    <xf numFmtId="265" fontId="72" fillId="0" borderId="0" applyFont="0" applyFill="0" applyBorder="0" applyAlignment="0" applyProtection="0"/>
    <xf numFmtId="171" fontId="12" fillId="0" borderId="0" applyFont="0" applyFill="0" applyBorder="0" applyAlignment="0" applyProtection="0"/>
    <xf numFmtId="264" fontId="48" fillId="0" borderId="0" applyFont="0" applyFill="0" applyBorder="0" applyAlignment="0" applyProtection="0"/>
    <xf numFmtId="266" fontId="84"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12" fillId="0" borderId="0" applyFont="0" applyFill="0" applyBorder="0" applyAlignment="0" applyProtection="0"/>
    <xf numFmtId="171" fontId="12" fillId="0" borderId="0" applyFont="0" applyFill="0" applyBorder="0" applyAlignment="0" applyProtection="0"/>
    <xf numFmtId="171" fontId="8" fillId="0" borderId="0" applyFont="0" applyFill="0" applyBorder="0" applyAlignment="0" applyProtection="0"/>
    <xf numFmtId="171" fontId="12" fillId="0" borderId="0" applyFont="0" applyFill="0" applyBorder="0" applyAlignment="0" applyProtection="0"/>
    <xf numFmtId="171" fontId="118" fillId="0" borderId="0" applyFont="0" applyFill="0" applyBorder="0" applyAlignment="0" applyProtection="0"/>
    <xf numFmtId="171" fontId="118" fillId="0" borderId="0" applyFont="0" applyFill="0" applyBorder="0" applyAlignment="0" applyProtection="0"/>
    <xf numFmtId="171" fontId="12" fillId="0" borderId="0" applyFont="0" applyFill="0" applyBorder="0" applyAlignment="0" applyProtection="0"/>
    <xf numFmtId="265" fontId="72" fillId="0" borderId="0" applyFont="0" applyFill="0" applyBorder="0" applyAlignment="0" applyProtection="0"/>
    <xf numFmtId="187" fontId="48" fillId="0" borderId="0" applyProtection="0"/>
    <xf numFmtId="265" fontId="72" fillId="0" borderId="0" applyFont="0" applyFill="0" applyBorder="0" applyAlignment="0" applyProtection="0"/>
    <xf numFmtId="191" fontId="119" fillId="0" borderId="0" applyFont="0" applyFill="0" applyBorder="0" applyAlignment="0" applyProtection="0"/>
    <xf numFmtId="0" fontId="12" fillId="0" borderId="0" applyFont="0" applyFill="0" applyBorder="0" applyAlignment="0" applyProtection="0"/>
    <xf numFmtId="43" fontId="48" fillId="0" borderId="0" applyFont="0" applyFill="0" applyBorder="0" applyAlignment="0" applyProtection="0"/>
    <xf numFmtId="43" fontId="12"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96" fontId="8" fillId="0" borderId="0" applyFont="0" applyFill="0" applyBorder="0" applyAlignment="0" applyProtection="0"/>
    <xf numFmtId="0" fontId="8" fillId="0" borderId="0" applyFont="0" applyFill="0" applyBorder="0" applyAlignment="0" applyProtection="0"/>
    <xf numFmtId="171" fontId="8" fillId="0" borderId="0" applyFont="0" applyFill="0" applyBorder="0" applyAlignment="0" applyProtection="0"/>
    <xf numFmtId="165" fontId="89" fillId="0" borderId="0" applyFont="0" applyFill="0" applyBorder="0" applyAlignment="0" applyProtection="0"/>
    <xf numFmtId="195" fontId="48" fillId="0" borderId="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95" fontId="48" fillId="0" borderId="0" applyProtection="0"/>
    <xf numFmtId="171" fontId="12" fillId="0" borderId="0" applyFont="0" applyFill="0" applyBorder="0" applyAlignment="0" applyProtection="0"/>
    <xf numFmtId="171" fontId="12" fillId="0" borderId="0" applyFont="0" applyFill="0" applyBorder="0" applyAlignment="0" applyProtection="0"/>
    <xf numFmtId="171" fontId="8"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95" fontId="48" fillId="0" borderId="0" applyProtection="0"/>
    <xf numFmtId="171" fontId="2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26" fontId="8" fillId="0" borderId="0" applyFont="0" applyFill="0" applyBorder="0" applyAlignment="0" applyProtection="0"/>
    <xf numFmtId="331" fontId="8" fillId="0" borderId="0" applyFont="0" applyFill="0" applyBorder="0" applyAlignment="0" applyProtection="0"/>
    <xf numFmtId="171" fontId="47" fillId="0" borderId="0" applyFont="0" applyFill="0" applyBorder="0" applyAlignment="0" applyProtection="0"/>
    <xf numFmtId="267" fontId="8" fillId="0" borderId="0" applyFont="0" applyFill="0" applyBorder="0" applyAlignment="0" applyProtection="0"/>
    <xf numFmtId="171" fontId="8" fillId="0" borderId="0" applyFont="0" applyFill="0" applyBorder="0" applyAlignment="0" applyProtection="0"/>
    <xf numFmtId="165" fontId="48" fillId="0" borderId="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226"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0" fontId="6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67" fontId="12" fillId="0" borderId="0" applyFont="0" applyFill="0" applyBorder="0" applyAlignment="0" applyProtection="0"/>
    <xf numFmtId="171" fontId="8" fillId="0" borderId="0" applyFont="0" applyFill="0" applyBorder="0" applyAlignment="0" applyProtection="0"/>
    <xf numFmtId="192" fontId="12"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29" fillId="0" borderId="0" applyFont="0" applyFill="0" applyBorder="0" applyAlignment="0" applyProtection="0"/>
    <xf numFmtId="171" fontId="8"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268" fontId="40" fillId="0" borderId="0" applyFont="0" applyFill="0" applyBorder="0" applyAlignment="0" applyProtection="0"/>
    <xf numFmtId="171" fontId="8"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226" fontId="12" fillId="0" borderId="0" applyFont="0" applyFill="0" applyBorder="0" applyAlignment="0" applyProtection="0"/>
    <xf numFmtId="0" fontId="19" fillId="0" borderId="0" applyFont="0" applyFill="0" applyBorder="0" applyAlignment="0" applyProtection="0"/>
    <xf numFmtId="269" fontId="40" fillId="0" borderId="0" applyFont="0" applyFill="0" applyBorder="0" applyAlignment="0" applyProtection="0"/>
    <xf numFmtId="171" fontId="8"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1" fontId="10" fillId="0" borderId="0" applyFont="0" applyFill="0" applyBorder="0" applyAlignment="0" applyProtection="0"/>
    <xf numFmtId="165" fontId="12" fillId="0" borderId="0" applyFont="0" applyFill="0" applyBorder="0" applyAlignment="0" applyProtection="0"/>
    <xf numFmtId="195" fontId="48" fillId="0" borderId="0" applyProtection="0"/>
    <xf numFmtId="195" fontId="48" fillId="0" borderId="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40" fillId="0" borderId="0" applyFont="0" applyFill="0" applyBorder="0" applyAlignment="0" applyProtection="0"/>
    <xf numFmtId="171" fontId="116" fillId="0" borderId="0" applyFont="0" applyFill="0" applyBorder="0" applyAlignment="0" applyProtection="0"/>
    <xf numFmtId="171" fontId="116"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8"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69" fontId="12" fillId="0" borderId="0" applyFont="0" applyFill="0" applyBorder="0" applyAlignment="0" applyProtection="0"/>
    <xf numFmtId="171" fontId="29" fillId="0" borderId="0" applyFont="0" applyFill="0" applyBorder="0" applyAlignment="0" applyProtection="0"/>
    <xf numFmtId="171" fontId="8" fillId="0" borderId="0" applyFont="0" applyFill="0" applyBorder="0" applyAlignment="0" applyProtection="0"/>
    <xf numFmtId="171" fontId="12" fillId="0" borderId="0" applyFont="0" applyFill="0" applyBorder="0" applyAlignment="0" applyProtection="0"/>
    <xf numFmtId="17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99" fontId="44" fillId="0" borderId="0" applyFill="0" applyBorder="0" applyAlignment="0" applyProtection="0"/>
    <xf numFmtId="171" fontId="12" fillId="0" borderId="0" applyFont="0" applyFill="0" applyBorder="0" applyAlignment="0" applyProtection="0"/>
    <xf numFmtId="175" fontId="8" fillId="0" borderId="0" applyFont="0" applyFill="0" applyBorder="0" applyAlignment="0" applyProtection="0"/>
    <xf numFmtId="171" fontId="12" fillId="0" borderId="0" applyFont="0" applyFill="0" applyBorder="0" applyAlignment="0" applyProtection="0"/>
    <xf numFmtId="175" fontId="8" fillId="0" borderId="0" applyFont="0" applyFill="0" applyBorder="0" applyAlignment="0" applyProtection="0"/>
    <xf numFmtId="165" fontId="8" fillId="0" borderId="0" applyFont="0" applyFill="0" applyBorder="0" applyAlignment="0" applyProtection="0"/>
    <xf numFmtId="165" fontId="48" fillId="0" borderId="0" applyProtection="0"/>
    <xf numFmtId="171" fontId="45"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14" fillId="0" borderId="0" applyFont="0" applyFill="0" applyBorder="0" applyAlignment="0" applyProtection="0"/>
    <xf numFmtId="171" fontId="114"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0" fillId="0" borderId="0" applyFont="0" applyFill="0" applyBorder="0" applyAlignment="0" applyProtection="0"/>
    <xf numFmtId="171" fontId="12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4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88" fontId="45" fillId="0" borderId="0" applyFont="0" applyFill="0" applyBorder="0" applyAlignment="0" applyProtection="0"/>
    <xf numFmtId="171" fontId="118" fillId="0" borderId="0" applyFont="0" applyFill="0" applyBorder="0" applyAlignment="0" applyProtection="0"/>
    <xf numFmtId="171" fontId="12" fillId="0" borderId="0" applyFont="0" applyFill="0" applyBorder="0" applyAlignment="0" applyProtection="0"/>
    <xf numFmtId="171" fontId="8" fillId="0" borderId="0" applyFont="0" applyFill="0" applyBorder="0" applyAlignment="0" applyProtection="0"/>
    <xf numFmtId="165" fontId="48" fillId="0" borderId="0" applyFont="0" applyFill="0" applyBorder="0" applyAlignment="0" applyProtection="0"/>
    <xf numFmtId="171" fontId="29" fillId="0" borderId="0" applyFont="0" applyFill="0" applyBorder="0" applyAlignment="0" applyProtection="0"/>
    <xf numFmtId="171" fontId="41" fillId="0" borderId="0" applyFont="0" applyFill="0" applyBorder="0" applyAlignment="0" applyProtection="0"/>
    <xf numFmtId="171" fontId="8"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171" fontId="41" fillId="0" borderId="0" applyFont="0" applyFill="0" applyBorder="0" applyAlignment="0" applyProtection="0"/>
    <xf numFmtId="171" fontId="41" fillId="0" borderId="0" applyFont="0" applyFill="0" applyBorder="0" applyAlignment="0" applyProtection="0"/>
    <xf numFmtId="43" fontId="10" fillId="0" borderId="0" applyFont="0" applyFill="0" applyBorder="0" applyAlignment="0" applyProtection="0"/>
    <xf numFmtId="171" fontId="10" fillId="0" borderId="0" applyFont="0" applyFill="0" applyBorder="0" applyAlignment="0" applyProtection="0"/>
    <xf numFmtId="267" fontId="10" fillId="0" borderId="0" applyFont="0" applyFill="0" applyBorder="0" applyAlignment="0" applyProtection="0"/>
    <xf numFmtId="171" fontId="10"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0" fillId="0" borderId="0" applyFont="0" applyFill="0" applyBorder="0" applyAlignment="0" applyProtection="0"/>
    <xf numFmtId="171" fontId="2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90" fontId="40" fillId="0" borderId="0" applyFont="0" applyFill="0" applyBorder="0" applyAlignment="0" applyProtection="0"/>
    <xf numFmtId="165" fontId="12" fillId="0" borderId="0" applyFont="0" applyFill="0" applyBorder="0" applyAlignment="0" applyProtection="0"/>
    <xf numFmtId="190" fontId="12" fillId="0" borderId="0" applyFont="0" applyFill="0" applyBorder="0" applyAlignment="0" applyProtection="0"/>
    <xf numFmtId="190" fontId="12" fillId="0" borderId="0" applyFont="0" applyFill="0" applyBorder="0" applyAlignment="0" applyProtection="0"/>
    <xf numFmtId="171" fontId="29" fillId="0" borderId="0" applyFont="0" applyFill="0" applyBorder="0" applyAlignment="0" applyProtection="0"/>
    <xf numFmtId="173" fontId="12" fillId="0" borderId="0" applyFont="0" applyFill="0" applyBorder="0" applyAlignment="0" applyProtection="0"/>
    <xf numFmtId="171" fontId="12" fillId="0" borderId="0" applyFont="0" applyFill="0" applyBorder="0" applyAlignment="0" applyProtection="0"/>
    <xf numFmtId="171" fontId="45" fillId="0" borderId="0" applyFont="0" applyFill="0" applyBorder="0" applyAlignment="0" applyProtection="0"/>
    <xf numFmtId="165" fontId="12" fillId="0" borderId="0" applyFont="0" applyFill="0" applyBorder="0" applyAlignment="0" applyProtection="0"/>
    <xf numFmtId="171" fontId="12" fillId="0" borderId="0" applyFont="0" applyFill="0" applyBorder="0" applyAlignment="0" applyProtection="0"/>
    <xf numFmtId="270" fontId="41" fillId="0" borderId="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48" fillId="0" borderId="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0" fontId="43" fillId="0" borderId="0" applyNumberFormat="0" applyFill="0" applyBorder="0" applyAlignment="0" applyProtection="0"/>
    <xf numFmtId="0" fontId="121" fillId="0" borderId="0">
      <alignment horizontal="center"/>
    </xf>
    <xf numFmtId="0" fontId="122" fillId="0" borderId="0" applyNumberFormat="0" applyAlignment="0">
      <alignment horizontal="left"/>
    </xf>
    <xf numFmtId="201" fontId="123" fillId="0" borderId="0" applyFont="0" applyFill="0" applyBorder="0" applyAlignment="0" applyProtection="0"/>
    <xf numFmtId="271" fontId="124" fillId="0" borderId="0" applyFill="0" applyBorder="0" applyProtection="0"/>
    <xf numFmtId="272" fontId="5" fillId="0" borderId="0" applyFont="0" applyFill="0" applyBorder="0" applyAlignment="0" applyProtection="0"/>
    <xf numFmtId="273" fontId="41" fillId="0" borderId="0" applyFill="0" applyBorder="0" applyProtection="0"/>
    <xf numFmtId="273" fontId="41" fillId="0" borderId="7" applyFill="0" applyProtection="0"/>
    <xf numFmtId="273" fontId="41" fillId="0" borderId="7" applyFill="0" applyProtection="0"/>
    <xf numFmtId="273" fontId="41" fillId="0" borderId="26" applyFill="0" applyProtection="0"/>
    <xf numFmtId="274" fontId="100" fillId="0" borderId="0" applyFont="0" applyFill="0" applyBorder="0" applyAlignment="0" applyProtection="0"/>
    <xf numFmtId="275" fontId="125" fillId="0" borderId="0" applyFont="0" applyFill="0" applyBorder="0" applyAlignment="0" applyProtection="0"/>
    <xf numFmtId="276" fontId="8" fillId="0" borderId="0" applyFont="0" applyFill="0" applyBorder="0" applyAlignment="0" applyProtection="0"/>
    <xf numFmtId="277" fontId="8" fillId="0" borderId="0" applyFont="0" applyFill="0" applyBorder="0" applyAlignment="0" applyProtection="0"/>
    <xf numFmtId="277" fontId="8" fillId="0" borderId="0" applyFont="0" applyFill="0" applyBorder="0" applyAlignment="0" applyProtection="0"/>
    <xf numFmtId="277" fontId="8" fillId="0" borderId="0" applyFont="0" applyFill="0" applyBorder="0" applyAlignment="0" applyProtection="0"/>
    <xf numFmtId="277" fontId="8" fillId="0" borderId="0" applyFont="0" applyFill="0" applyBorder="0" applyAlignment="0" applyProtection="0"/>
    <xf numFmtId="277" fontId="8" fillId="0" borderId="0" applyFont="0" applyFill="0" applyBorder="0" applyAlignment="0" applyProtection="0"/>
    <xf numFmtId="277" fontId="8" fillId="0" borderId="0" applyFont="0" applyFill="0" applyBorder="0" applyAlignment="0" applyProtection="0"/>
    <xf numFmtId="277" fontId="8" fillId="0" borderId="0" applyFont="0" applyFill="0" applyBorder="0" applyAlignment="0" applyProtection="0"/>
    <xf numFmtId="277" fontId="8" fillId="0" borderId="0" applyFont="0" applyFill="0" applyBorder="0" applyAlignment="0" applyProtection="0"/>
    <xf numFmtId="277" fontId="8" fillId="0" borderId="0" applyFont="0" applyFill="0" applyBorder="0" applyAlignment="0" applyProtection="0"/>
    <xf numFmtId="277" fontId="8" fillId="0" borderId="0" applyFont="0" applyFill="0" applyBorder="0" applyAlignment="0" applyProtection="0"/>
    <xf numFmtId="277" fontId="8" fillId="0" borderId="0" applyFont="0" applyFill="0" applyBorder="0" applyAlignment="0" applyProtection="0"/>
    <xf numFmtId="277" fontId="8" fillId="0" borderId="0" applyFont="0" applyFill="0" applyBorder="0" applyAlignment="0" applyProtection="0"/>
    <xf numFmtId="277" fontId="8" fillId="0" borderId="0" applyFont="0" applyFill="0" applyBorder="0" applyAlignment="0" applyProtection="0"/>
    <xf numFmtId="277" fontId="8" fillId="0" borderId="0" applyFont="0" applyFill="0" applyBorder="0" applyAlignment="0" applyProtection="0"/>
    <xf numFmtId="277" fontId="8"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278" fontId="125" fillId="0" borderId="0" applyFont="0" applyFill="0" applyBorder="0" applyAlignment="0" applyProtection="0"/>
    <xf numFmtId="198" fontId="105" fillId="0" borderId="0" applyFont="0" applyFill="0" applyBorder="0" applyAlignment="0" applyProtection="0"/>
    <xf numFmtId="240" fontId="8" fillId="0" borderId="0" applyFont="0" applyFill="0" applyBorder="0" applyAlignment="0" applyProtection="0"/>
    <xf numFmtId="240" fontId="8" fillId="0" borderId="0" applyFont="0" applyFill="0" applyBorder="0" applyAlignment="0" applyProtection="0"/>
    <xf numFmtId="240" fontId="8" fillId="0" borderId="0" applyFont="0" applyFill="0" applyBorder="0" applyAlignment="0" applyProtection="0"/>
    <xf numFmtId="240" fontId="8" fillId="0" borderId="0" applyFont="0" applyFill="0" applyBorder="0" applyAlignment="0" applyProtection="0"/>
    <xf numFmtId="240" fontId="8" fillId="0" borderId="0" applyFont="0" applyFill="0" applyBorder="0" applyAlignment="0" applyProtection="0"/>
    <xf numFmtId="240" fontId="8" fillId="0" borderId="0" applyFont="0" applyFill="0" applyBorder="0" applyAlignment="0" applyProtection="0"/>
    <xf numFmtId="240" fontId="8" fillId="0" borderId="0" applyFont="0" applyFill="0" applyBorder="0" applyAlignment="0" applyProtection="0"/>
    <xf numFmtId="240" fontId="8" fillId="0" borderId="0" applyFont="0" applyFill="0" applyBorder="0" applyAlignment="0" applyProtection="0"/>
    <xf numFmtId="240" fontId="8" fillId="0" borderId="0" applyFont="0" applyFill="0" applyBorder="0" applyAlignment="0" applyProtection="0"/>
    <xf numFmtId="240" fontId="8" fillId="0" borderId="0" applyFont="0" applyFill="0" applyBorder="0" applyAlignment="0" applyProtection="0"/>
    <xf numFmtId="240" fontId="8" fillId="0" borderId="0" applyFont="0" applyFill="0" applyBorder="0" applyAlignment="0" applyProtection="0"/>
    <xf numFmtId="240" fontId="8" fillId="0" borderId="0" applyFont="0" applyFill="0" applyBorder="0" applyAlignment="0" applyProtection="0"/>
    <xf numFmtId="240" fontId="8" fillId="0" borderId="0" applyFont="0" applyFill="0" applyBorder="0" applyAlignment="0" applyProtection="0"/>
    <xf numFmtId="240" fontId="8" fillId="0" borderId="0" applyFont="0" applyFill="0" applyBorder="0" applyAlignment="0" applyProtection="0"/>
    <xf numFmtId="240" fontId="8" fillId="0" borderId="0" applyFont="0" applyFill="0" applyBorder="0" applyAlignment="0" applyProtection="0"/>
    <xf numFmtId="279" fontId="115" fillId="0" borderId="0" applyFont="0" applyFill="0" applyBorder="0" applyAlignment="0" applyProtection="0"/>
    <xf numFmtId="280" fontId="48" fillId="0" borderId="0" applyFont="0" applyFill="0" applyBorder="0" applyAlignment="0" applyProtection="0"/>
    <xf numFmtId="281" fontId="115" fillId="0" borderId="0" applyFont="0" applyFill="0" applyBorder="0" applyAlignment="0" applyProtection="0"/>
    <xf numFmtId="282" fontId="115" fillId="0" borderId="0" applyFont="0" applyFill="0" applyBorder="0" applyAlignment="0" applyProtection="0"/>
    <xf numFmtId="283" fontId="48" fillId="0" borderId="0" applyFont="0" applyFill="0" applyBorder="0" applyAlignment="0" applyProtection="0"/>
    <xf numFmtId="284" fontId="115" fillId="0" borderId="0" applyFont="0" applyFill="0" applyBorder="0" applyAlignment="0" applyProtection="0"/>
    <xf numFmtId="285" fontId="115" fillId="0" borderId="0" applyFont="0" applyFill="0" applyBorder="0" applyAlignment="0" applyProtection="0"/>
    <xf numFmtId="286" fontId="48" fillId="0" borderId="0" applyFont="0" applyFill="0" applyBorder="0" applyAlignment="0" applyProtection="0"/>
    <xf numFmtId="287" fontId="115" fillId="0" borderId="0" applyFont="0" applyFill="0" applyBorder="0" applyAlignment="0" applyProtection="0"/>
    <xf numFmtId="170" fontId="12"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89" fontId="8" fillId="0" borderId="0" applyFont="0" applyFill="0" applyBorder="0" applyAlignment="0" applyProtection="0"/>
    <xf numFmtId="208" fontId="10" fillId="0" borderId="0" applyFont="0" applyFill="0" applyBorder="0" applyAlignment="0" applyProtection="0"/>
    <xf numFmtId="290" fontId="8" fillId="0" borderId="0" applyFont="0" applyFill="0" applyBorder="0" applyAlignment="0" applyProtection="0"/>
    <xf numFmtId="290" fontId="8" fillId="0" borderId="0" applyFont="0" applyFill="0" applyBorder="0" applyAlignment="0" applyProtection="0"/>
    <xf numFmtId="290" fontId="8" fillId="0" borderId="0" applyFont="0" applyFill="0" applyBorder="0" applyAlignment="0" applyProtection="0"/>
    <xf numFmtId="290" fontId="8" fillId="0" borderId="0" applyFont="0" applyFill="0" applyBorder="0" applyAlignment="0" applyProtection="0"/>
    <xf numFmtId="290" fontId="8" fillId="0" borderId="0" applyFont="0" applyFill="0" applyBorder="0" applyAlignment="0" applyProtection="0"/>
    <xf numFmtId="290" fontId="8" fillId="0" borderId="0" applyFont="0" applyFill="0" applyBorder="0" applyAlignment="0" applyProtection="0"/>
    <xf numFmtId="290" fontId="8" fillId="0" borderId="0" applyFont="0" applyFill="0" applyBorder="0" applyAlignment="0" applyProtection="0"/>
    <xf numFmtId="290" fontId="8" fillId="0" borderId="0" applyFont="0" applyFill="0" applyBorder="0" applyAlignment="0" applyProtection="0"/>
    <xf numFmtId="291" fontId="48" fillId="0" borderId="0" applyProtection="0"/>
    <xf numFmtId="290" fontId="8" fillId="0" borderId="0" applyFont="0" applyFill="0" applyBorder="0" applyAlignment="0" applyProtection="0"/>
    <xf numFmtId="290" fontId="8" fillId="0" borderId="0" applyFont="0" applyFill="0" applyBorder="0" applyAlignment="0" applyProtection="0"/>
    <xf numFmtId="290" fontId="8" fillId="0" borderId="0" applyFont="0" applyFill="0" applyBorder="0" applyAlignment="0" applyProtection="0"/>
    <xf numFmtId="290" fontId="8" fillId="0" borderId="0" applyFont="0" applyFill="0" applyBorder="0" applyAlignment="0" applyProtection="0"/>
    <xf numFmtId="290" fontId="8" fillId="0" borderId="0" applyFont="0" applyFill="0" applyBorder="0" applyAlignment="0" applyProtection="0"/>
    <xf numFmtId="290" fontId="8" fillId="0" borderId="0" applyFont="0" applyFill="0" applyBorder="0" applyAlignment="0" applyProtection="0"/>
    <xf numFmtId="290" fontId="8" fillId="0" borderId="0" applyFont="0" applyFill="0" applyBorder="0" applyAlignment="0" applyProtection="0"/>
    <xf numFmtId="292" fontId="8" fillId="0" borderId="0"/>
    <xf numFmtId="292" fontId="8" fillId="0" borderId="0"/>
    <xf numFmtId="292" fontId="8" fillId="0" borderId="0"/>
    <xf numFmtId="292" fontId="8" fillId="0" borderId="0"/>
    <xf numFmtId="292" fontId="8" fillId="0" borderId="0"/>
    <xf numFmtId="292" fontId="8" fillId="0" borderId="0"/>
    <xf numFmtId="292" fontId="8" fillId="0" borderId="0"/>
    <xf numFmtId="292" fontId="8" fillId="0" borderId="0"/>
    <xf numFmtId="292" fontId="8" fillId="0" borderId="0"/>
    <xf numFmtId="292" fontId="8" fillId="0" borderId="0" applyProtection="0"/>
    <xf numFmtId="292" fontId="8" fillId="0" borderId="0"/>
    <xf numFmtId="292" fontId="8" fillId="0" borderId="0"/>
    <xf numFmtId="292" fontId="8" fillId="0" borderId="0"/>
    <xf numFmtId="292" fontId="8" fillId="0" borderId="0"/>
    <xf numFmtId="292" fontId="8" fillId="0" borderId="0"/>
    <xf numFmtId="292" fontId="8" fillId="0" borderId="0"/>
    <xf numFmtId="292" fontId="8" fillId="0" borderId="0"/>
    <xf numFmtId="194" fontId="10" fillId="0" borderId="27"/>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48" fillId="0" borderId="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4" fontId="67" fillId="0" borderId="0" applyFill="0" applyBorder="0" applyAlignment="0"/>
    <xf numFmtId="14" fontId="66" fillId="0" borderId="0" applyFill="0" applyBorder="0" applyAlignment="0"/>
    <xf numFmtId="0" fontId="72" fillId="0" borderId="0" applyProtection="0"/>
    <xf numFmtId="3" fontId="126" fillId="0" borderId="8">
      <alignment horizontal="left" vertical="top" wrapText="1"/>
    </xf>
    <xf numFmtId="293" fontId="41" fillId="0" borderId="0" applyFill="0" applyBorder="0" applyProtection="0"/>
    <xf numFmtId="293" fontId="41" fillId="0" borderId="7" applyFill="0" applyProtection="0"/>
    <xf numFmtId="293" fontId="41" fillId="0" borderId="7" applyFill="0" applyProtection="0"/>
    <xf numFmtId="293" fontId="41" fillId="0" borderId="26" applyFill="0" applyProtection="0"/>
    <xf numFmtId="294" fontId="8" fillId="0" borderId="28">
      <alignment vertical="center"/>
    </xf>
    <xf numFmtId="294" fontId="8" fillId="0" borderId="28">
      <alignment vertical="center"/>
    </xf>
    <xf numFmtId="294" fontId="8" fillId="0" borderId="28">
      <alignment vertical="center"/>
    </xf>
    <xf numFmtId="294" fontId="8" fillId="0" borderId="28">
      <alignment vertical="center"/>
    </xf>
    <xf numFmtId="294" fontId="8" fillId="0" borderId="28">
      <alignment vertical="center"/>
    </xf>
    <xf numFmtId="294" fontId="8" fillId="0" borderId="28">
      <alignment vertical="center"/>
    </xf>
    <xf numFmtId="294" fontId="8" fillId="0" borderId="28">
      <alignment vertical="center"/>
    </xf>
    <xf numFmtId="294" fontId="8" fillId="0" borderId="28">
      <alignment vertical="center"/>
    </xf>
    <xf numFmtId="294" fontId="8" fillId="0" borderId="28">
      <alignment vertical="center"/>
    </xf>
    <xf numFmtId="294" fontId="8" fillId="0" borderId="28">
      <alignment vertical="center"/>
    </xf>
    <xf numFmtId="294" fontId="8" fillId="0" borderId="28">
      <alignment vertical="center"/>
    </xf>
    <xf numFmtId="294" fontId="8" fillId="0" borderId="28">
      <alignment vertical="center"/>
    </xf>
    <xf numFmtId="294" fontId="8" fillId="0" borderId="28">
      <alignment vertical="center"/>
    </xf>
    <xf numFmtId="294" fontId="8" fillId="0" borderId="28">
      <alignment vertical="center"/>
    </xf>
    <xf numFmtId="294" fontId="8" fillId="0" borderId="28">
      <alignment vertical="center"/>
    </xf>
    <xf numFmtId="0" fontId="8" fillId="0" borderId="0" applyFont="0" applyFill="0" applyBorder="0" applyAlignment="0" applyProtection="0"/>
    <xf numFmtId="0" fontId="8" fillId="0" borderId="0" applyFont="0" applyFill="0" applyBorder="0" applyAlignment="0" applyProtection="0"/>
    <xf numFmtId="295" fontId="10" fillId="0" borderId="0"/>
    <xf numFmtId="296" fontId="53" fillId="0" borderId="2"/>
    <xf numFmtId="296" fontId="53" fillId="0" borderId="2"/>
    <xf numFmtId="263" fontId="8" fillId="0" borderId="0"/>
    <xf numFmtId="263" fontId="8" fillId="0" borderId="0"/>
    <xf numFmtId="263" fontId="8" fillId="0" borderId="0"/>
    <xf numFmtId="263" fontId="8" fillId="0" borderId="0"/>
    <xf numFmtId="263" fontId="8" fillId="0" borderId="0"/>
    <xf numFmtId="263" fontId="8" fillId="0" borderId="0"/>
    <xf numFmtId="263" fontId="8" fillId="0" borderId="0"/>
    <xf numFmtId="263" fontId="8" fillId="0" borderId="0"/>
    <xf numFmtId="263" fontId="8" fillId="0" borderId="0"/>
    <xf numFmtId="263" fontId="8" fillId="0" borderId="0" applyProtection="0"/>
    <xf numFmtId="263" fontId="8" fillId="0" borderId="0"/>
    <xf numFmtId="263" fontId="8" fillId="0" borderId="0"/>
    <xf numFmtId="263" fontId="8" fillId="0" borderId="0"/>
    <xf numFmtId="263" fontId="8" fillId="0" borderId="0"/>
    <xf numFmtId="263" fontId="8" fillId="0" borderId="0"/>
    <xf numFmtId="263" fontId="8" fillId="0" borderId="0"/>
    <xf numFmtId="263" fontId="8" fillId="0" borderId="0"/>
    <xf numFmtId="297" fontId="53" fillId="0" borderId="0"/>
    <xf numFmtId="164" fontId="127" fillId="0" borderId="0" applyFont="0" applyFill="0" applyBorder="0" applyAlignment="0" applyProtection="0"/>
    <xf numFmtId="165" fontId="127" fillId="0" borderId="0" applyFont="0" applyFill="0" applyBorder="0" applyAlignment="0" applyProtection="0"/>
    <xf numFmtId="164" fontId="127" fillId="0" borderId="0" applyFont="0" applyFill="0" applyBorder="0" applyAlignment="0" applyProtection="0"/>
    <xf numFmtId="169" fontId="127" fillId="0" borderId="0" applyFont="0" applyFill="0" applyBorder="0" applyAlignment="0" applyProtection="0"/>
    <xf numFmtId="223" fontId="127" fillId="0" borderId="0" applyFont="0" applyFill="0" applyBorder="0" applyAlignment="0" applyProtection="0"/>
    <xf numFmtId="223" fontId="127" fillId="0" borderId="0" applyFont="0" applyFill="0" applyBorder="0" applyAlignment="0" applyProtection="0"/>
    <xf numFmtId="223" fontId="127" fillId="0" borderId="0" applyFont="0" applyFill="0" applyBorder="0" applyAlignment="0" applyProtection="0"/>
    <xf numFmtId="223" fontId="127" fillId="0" borderId="0" applyFont="0" applyFill="0" applyBorder="0" applyAlignment="0" applyProtection="0"/>
    <xf numFmtId="223" fontId="127" fillId="0" borderId="0" applyFont="0" applyFill="0" applyBorder="0" applyAlignment="0" applyProtection="0"/>
    <xf numFmtId="223" fontId="127" fillId="0" borderId="0" applyFont="0" applyFill="0" applyBorder="0" applyAlignment="0" applyProtection="0"/>
    <xf numFmtId="223" fontId="127" fillId="0" borderId="0" applyFont="0" applyFill="0" applyBorder="0" applyAlignment="0" applyProtection="0"/>
    <xf numFmtId="223" fontId="127" fillId="0" borderId="0" applyFont="0" applyFill="0" applyBorder="0" applyAlignment="0" applyProtection="0"/>
    <xf numFmtId="223" fontId="127" fillId="0" borderId="0" applyFont="0" applyFill="0" applyBorder="0" applyAlignment="0" applyProtection="0"/>
    <xf numFmtId="223" fontId="127" fillId="0" borderId="0" applyFont="0" applyFill="0" applyBorder="0" applyAlignment="0" applyProtection="0"/>
    <xf numFmtId="223" fontId="127" fillId="0" borderId="0" applyFont="0" applyFill="0" applyBorder="0" applyAlignment="0" applyProtection="0"/>
    <xf numFmtId="223" fontId="127" fillId="0" borderId="0" applyFont="0" applyFill="0" applyBorder="0" applyAlignment="0" applyProtection="0"/>
    <xf numFmtId="298" fontId="84" fillId="0" borderId="0" applyFont="0" applyFill="0" applyBorder="0" applyAlignment="0" applyProtection="0"/>
    <xf numFmtId="298" fontId="84" fillId="0" borderId="0" applyFont="0" applyFill="0" applyBorder="0" applyAlignment="0" applyProtection="0"/>
    <xf numFmtId="169" fontId="128" fillId="0" borderId="0" applyFont="0" applyFill="0" applyBorder="0" applyAlignment="0" applyProtection="0"/>
    <xf numFmtId="169" fontId="128" fillId="0" borderId="0" applyFont="0" applyFill="0" applyBorder="0" applyAlignment="0" applyProtection="0"/>
    <xf numFmtId="298" fontId="84" fillId="0" borderId="0" applyFont="0" applyFill="0" applyBorder="0" applyAlignment="0" applyProtection="0"/>
    <xf numFmtId="298" fontId="84" fillId="0" borderId="0" applyFont="0" applyFill="0" applyBorder="0" applyAlignment="0" applyProtection="0"/>
    <xf numFmtId="164" fontId="127" fillId="0" borderId="0" applyFont="0" applyFill="0" applyBorder="0" applyAlignment="0" applyProtection="0"/>
    <xf numFmtId="164" fontId="127" fillId="0" borderId="0" applyFont="0" applyFill="0" applyBorder="0" applyAlignment="0" applyProtection="0"/>
    <xf numFmtId="298" fontId="84" fillId="0" borderId="0" applyFont="0" applyFill="0" applyBorder="0" applyAlignment="0" applyProtection="0"/>
    <xf numFmtId="298" fontId="84" fillId="0" borderId="0" applyFont="0" applyFill="0" applyBorder="0" applyAlignment="0" applyProtection="0"/>
    <xf numFmtId="299" fontId="10" fillId="0" borderId="0" applyFont="0" applyFill="0" applyBorder="0" applyAlignment="0" applyProtection="0"/>
    <xf numFmtId="299" fontId="10" fillId="0" borderId="0" applyFont="0" applyFill="0" applyBorder="0" applyAlignment="0" applyProtection="0"/>
    <xf numFmtId="300" fontId="10" fillId="0" borderId="0" applyFont="0" applyFill="0" applyBorder="0" applyAlignment="0" applyProtection="0"/>
    <xf numFmtId="300" fontId="10"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169" fontId="128" fillId="0" borderId="0" applyFont="0" applyFill="0" applyBorder="0" applyAlignment="0" applyProtection="0"/>
    <xf numFmtId="169" fontId="128" fillId="0" borderId="0" applyFont="0" applyFill="0" applyBorder="0" applyAlignment="0" applyProtection="0"/>
    <xf numFmtId="41" fontId="127" fillId="0" borderId="0" applyFont="0" applyFill="0" applyBorder="0" applyAlignment="0" applyProtection="0"/>
    <xf numFmtId="169" fontId="127" fillId="0" borderId="0" applyFont="0" applyFill="0" applyBorder="0" applyAlignment="0" applyProtection="0"/>
    <xf numFmtId="41" fontId="127" fillId="0" borderId="0" applyFont="0" applyFill="0" applyBorder="0" applyAlignment="0" applyProtection="0"/>
    <xf numFmtId="41" fontId="127" fillId="0" borderId="0" applyFont="0" applyFill="0" applyBorder="0" applyAlignment="0" applyProtection="0"/>
    <xf numFmtId="41" fontId="127" fillId="0" borderId="0" applyFont="0" applyFill="0" applyBorder="0" applyAlignment="0" applyProtection="0"/>
    <xf numFmtId="41" fontId="127" fillId="0" borderId="0" applyFont="0" applyFill="0" applyBorder="0" applyAlignment="0" applyProtection="0"/>
    <xf numFmtId="169" fontId="127" fillId="0" borderId="0" applyFont="0" applyFill="0" applyBorder="0" applyAlignment="0" applyProtection="0"/>
    <xf numFmtId="164" fontId="127" fillId="0" borderId="0" applyFont="0" applyFill="0" applyBorder="0" applyAlignment="0" applyProtection="0"/>
    <xf numFmtId="169" fontId="127" fillId="0" borderId="0" applyFont="0" applyFill="0" applyBorder="0" applyAlignment="0" applyProtection="0"/>
    <xf numFmtId="164" fontId="127"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41" fontId="127" fillId="0" borderId="0" applyFont="0" applyFill="0" applyBorder="0" applyAlignment="0" applyProtection="0"/>
    <xf numFmtId="41" fontId="127" fillId="0" borderId="0" applyFont="0" applyFill="0" applyBorder="0" applyAlignment="0" applyProtection="0"/>
    <xf numFmtId="169" fontId="127" fillId="0" borderId="0" applyFont="0" applyFill="0" applyBorder="0" applyAlignment="0" applyProtection="0"/>
    <xf numFmtId="165" fontId="127" fillId="0" borderId="0" applyFont="0" applyFill="0" applyBorder="0" applyAlignment="0" applyProtection="0"/>
    <xf numFmtId="171" fontId="127" fillId="0" borderId="0" applyFont="0" applyFill="0" applyBorder="0" applyAlignment="0" applyProtection="0"/>
    <xf numFmtId="175" fontId="127" fillId="0" borderId="0" applyFont="0" applyFill="0" applyBorder="0" applyAlignment="0" applyProtection="0"/>
    <xf numFmtId="175" fontId="127" fillId="0" borderId="0" applyFont="0" applyFill="0" applyBorder="0" applyAlignment="0" applyProtection="0"/>
    <xf numFmtId="175" fontId="127" fillId="0" borderId="0" applyFont="0" applyFill="0" applyBorder="0" applyAlignment="0" applyProtection="0"/>
    <xf numFmtId="175" fontId="127" fillId="0" borderId="0" applyFont="0" applyFill="0" applyBorder="0" applyAlignment="0" applyProtection="0"/>
    <xf numFmtId="175" fontId="127" fillId="0" borderId="0" applyFont="0" applyFill="0" applyBorder="0" applyAlignment="0" applyProtection="0"/>
    <xf numFmtId="175" fontId="127" fillId="0" borderId="0" applyFont="0" applyFill="0" applyBorder="0" applyAlignment="0" applyProtection="0"/>
    <xf numFmtId="175" fontId="127" fillId="0" borderId="0" applyFont="0" applyFill="0" applyBorder="0" applyAlignment="0" applyProtection="0"/>
    <xf numFmtId="175" fontId="127" fillId="0" borderId="0" applyFont="0" applyFill="0" applyBorder="0" applyAlignment="0" applyProtection="0"/>
    <xf numFmtId="175" fontId="127" fillId="0" borderId="0" applyFont="0" applyFill="0" applyBorder="0" applyAlignment="0" applyProtection="0"/>
    <xf numFmtId="175" fontId="127" fillId="0" borderId="0" applyFont="0" applyFill="0" applyBorder="0" applyAlignment="0" applyProtection="0"/>
    <xf numFmtId="175" fontId="127" fillId="0" borderId="0" applyFont="0" applyFill="0" applyBorder="0" applyAlignment="0" applyProtection="0"/>
    <xf numFmtId="175" fontId="127" fillId="0" borderId="0" applyFont="0" applyFill="0" applyBorder="0" applyAlignment="0" applyProtection="0"/>
    <xf numFmtId="301" fontId="84" fillId="0" borderId="0" applyFont="0" applyFill="0" applyBorder="0" applyAlignment="0" applyProtection="0"/>
    <xf numFmtId="301" fontId="84" fillId="0" borderId="0" applyFont="0" applyFill="0" applyBorder="0" applyAlignment="0" applyProtection="0"/>
    <xf numFmtId="171" fontId="128" fillId="0" borderId="0" applyFont="0" applyFill="0" applyBorder="0" applyAlignment="0" applyProtection="0"/>
    <xf numFmtId="171" fontId="128" fillId="0" borderId="0" applyFont="0" applyFill="0" applyBorder="0" applyAlignment="0" applyProtection="0"/>
    <xf numFmtId="301" fontId="84" fillId="0" borderId="0" applyFont="0" applyFill="0" applyBorder="0" applyAlignment="0" applyProtection="0"/>
    <xf numFmtId="301" fontId="84" fillId="0" borderId="0" applyFont="0" applyFill="0" applyBorder="0" applyAlignment="0" applyProtection="0"/>
    <xf numFmtId="165" fontId="127" fillId="0" borderId="0" applyFont="0" applyFill="0" applyBorder="0" applyAlignment="0" applyProtection="0"/>
    <xf numFmtId="165" fontId="127" fillId="0" borderId="0" applyFont="0" applyFill="0" applyBorder="0" applyAlignment="0" applyProtection="0"/>
    <xf numFmtId="301" fontId="84" fillId="0" borderId="0" applyFont="0" applyFill="0" applyBorder="0" applyAlignment="0" applyProtection="0"/>
    <xf numFmtId="301" fontId="84"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302" fontId="10" fillId="0" borderId="0" applyFont="0" applyFill="0" applyBorder="0" applyAlignment="0" applyProtection="0"/>
    <xf numFmtId="302" fontId="10" fillId="0" borderId="0" applyFont="0" applyFill="0" applyBorder="0" applyAlignment="0" applyProtection="0"/>
    <xf numFmtId="171" fontId="127" fillId="0" borderId="0" applyFont="0" applyFill="0" applyBorder="0" applyAlignment="0" applyProtection="0"/>
    <xf numFmtId="171" fontId="127" fillId="0" borderId="0" applyFont="0" applyFill="0" applyBorder="0" applyAlignment="0" applyProtection="0"/>
    <xf numFmtId="171" fontId="127" fillId="0" borderId="0" applyFont="0" applyFill="0" applyBorder="0" applyAlignment="0" applyProtection="0"/>
    <xf numFmtId="171" fontId="127" fillId="0" borderId="0" applyFont="0" applyFill="0" applyBorder="0" applyAlignment="0" applyProtection="0"/>
    <xf numFmtId="171" fontId="127" fillId="0" borderId="0" applyFont="0" applyFill="0" applyBorder="0" applyAlignment="0" applyProtection="0"/>
    <xf numFmtId="171" fontId="127" fillId="0" borderId="0" applyFont="0" applyFill="0" applyBorder="0" applyAlignment="0" applyProtection="0"/>
    <xf numFmtId="171" fontId="128" fillId="0" borderId="0" applyFont="0" applyFill="0" applyBorder="0" applyAlignment="0" applyProtection="0"/>
    <xf numFmtId="171" fontId="128" fillId="0" borderId="0" applyFont="0" applyFill="0" applyBorder="0" applyAlignment="0" applyProtection="0"/>
    <xf numFmtId="43" fontId="127" fillId="0" borderId="0" applyFont="0" applyFill="0" applyBorder="0" applyAlignment="0" applyProtection="0"/>
    <xf numFmtId="171"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171" fontId="127" fillId="0" borderId="0" applyFont="0" applyFill="0" applyBorder="0" applyAlignment="0" applyProtection="0"/>
    <xf numFmtId="165" fontId="127" fillId="0" borderId="0" applyFont="0" applyFill="0" applyBorder="0" applyAlignment="0" applyProtection="0"/>
    <xf numFmtId="171" fontId="127" fillId="0" borderId="0" applyFont="0" applyFill="0" applyBorder="0" applyAlignment="0" applyProtection="0"/>
    <xf numFmtId="165" fontId="127" fillId="0" borderId="0" applyFont="0" applyFill="0" applyBorder="0" applyAlignment="0" applyProtection="0"/>
    <xf numFmtId="171" fontId="127" fillId="0" borderId="0" applyFont="0" applyFill="0" applyBorder="0" applyAlignment="0" applyProtection="0"/>
    <xf numFmtId="171"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171" fontId="127" fillId="0" borderId="0" applyFont="0" applyFill="0" applyBorder="0" applyAlignment="0" applyProtection="0"/>
    <xf numFmtId="3" fontId="10" fillId="0" borderId="0" applyFont="0" applyBorder="0" applyAlignment="0"/>
    <xf numFmtId="0" fontId="84"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198" fontId="105"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190" fontId="105"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7" fontId="105"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198" fontId="105"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0" fontId="129" fillId="0" borderId="0" applyNumberFormat="0" applyAlignment="0">
      <alignment horizontal="left"/>
    </xf>
    <xf numFmtId="0" fontId="130" fillId="0" borderId="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0" fontId="131" fillId="0" borderId="0"/>
    <xf numFmtId="0" fontId="132" fillId="0" borderId="0" applyNumberFormat="0" applyFill="0" applyBorder="0" applyAlignment="0" applyProtection="0"/>
    <xf numFmtId="3" fontId="10" fillId="0" borderId="0" applyFont="0" applyBorder="0" applyAlignment="0"/>
    <xf numFmtId="0" fontId="8" fillId="0" borderId="0"/>
    <xf numFmtId="0" fontId="8" fillId="0" borderId="0"/>
    <xf numFmtId="0" fontId="8" fillId="0" borderId="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48" fillId="0" borderId="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0" fontId="133" fillId="0" borderId="0" applyNumberFormat="0" applyFill="0" applyBorder="0" applyAlignment="0" applyProtection="0"/>
    <xf numFmtId="0" fontId="134" fillId="0" borderId="0" applyNumberFormat="0" applyFill="0" applyBorder="0" applyProtection="0">
      <alignment vertical="center"/>
    </xf>
    <xf numFmtId="0" fontId="135" fillId="0" borderId="0" applyNumberFormat="0" applyFill="0" applyBorder="0" applyAlignment="0" applyProtection="0"/>
    <xf numFmtId="0" fontId="136" fillId="0" borderId="0" applyNumberFormat="0" applyFill="0" applyBorder="0" applyProtection="0">
      <alignment vertical="center"/>
    </xf>
    <xf numFmtId="0" fontId="137" fillId="0" borderId="0" applyNumberFormat="0" applyFill="0" applyBorder="0" applyAlignment="0" applyProtection="0"/>
    <xf numFmtId="0" fontId="138" fillId="0" borderId="0" applyNumberFormat="0" applyFill="0" applyBorder="0" applyAlignment="0" applyProtection="0"/>
    <xf numFmtId="304" fontId="139" fillId="0" borderId="29" applyNumberFormat="0" applyFill="0" applyBorder="0" applyAlignment="0" applyProtection="0"/>
    <xf numFmtId="0" fontId="140" fillId="0" borderId="0" applyNumberFormat="0" applyFill="0" applyBorder="0" applyAlignment="0" applyProtection="0"/>
    <xf numFmtId="0" fontId="141" fillId="0" borderId="0">
      <alignment vertical="top" wrapText="1"/>
    </xf>
    <xf numFmtId="3" fontId="10" fillId="31" borderId="30">
      <alignment horizontal="right" vertical="top" wrapText="1"/>
    </xf>
    <xf numFmtId="3" fontId="10" fillId="31" borderId="30">
      <alignment horizontal="right" vertical="top" wrapText="1"/>
    </xf>
    <xf numFmtId="3" fontId="10" fillId="31" borderId="30">
      <alignment horizontal="right" vertical="top" wrapText="1"/>
    </xf>
    <xf numFmtId="3" fontId="10" fillId="31" borderId="30">
      <alignment horizontal="right" vertical="top" wrapText="1"/>
    </xf>
    <xf numFmtId="0" fontId="142" fillId="13" borderId="0" applyNumberFormat="0" applyBorder="0" applyAlignment="0" applyProtection="0"/>
    <xf numFmtId="38" fontId="143" fillId="9"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8" fontId="143" fillId="9"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05" fontId="4" fillId="9" borderId="0" applyBorder="0" applyProtection="0"/>
    <xf numFmtId="0" fontId="144" fillId="0" borderId="31" applyNumberFormat="0" applyFill="0" applyBorder="0" applyAlignment="0" applyProtection="0">
      <alignment horizontal="center" vertical="center"/>
    </xf>
    <xf numFmtId="0" fontId="145" fillId="0" borderId="0" applyNumberFormat="0" applyFont="0" applyBorder="0" applyAlignment="0">
      <alignment horizontal="left" vertical="center"/>
    </xf>
    <xf numFmtId="306" fontId="100" fillId="0" borderId="0" applyFont="0" applyFill="0" applyBorder="0" applyAlignment="0" applyProtection="0"/>
    <xf numFmtId="0" fontId="146" fillId="33" borderId="0"/>
    <xf numFmtId="0" fontId="147" fillId="0" borderId="0">
      <alignment horizontal="left"/>
    </xf>
    <xf numFmtId="0" fontId="148" fillId="0" borderId="0">
      <alignment horizontal="left"/>
    </xf>
    <xf numFmtId="0" fontId="63" fillId="0" borderId="32" applyNumberFormat="0" applyAlignment="0" applyProtection="0">
      <alignment horizontal="left" vertical="center"/>
    </xf>
    <xf numFmtId="0" fontId="63" fillId="0" borderId="32" applyNumberFormat="0" applyAlignment="0" applyProtection="0">
      <alignment horizontal="left" vertical="center"/>
    </xf>
    <xf numFmtId="0" fontId="63" fillId="0" borderId="4">
      <alignment horizontal="left" vertical="center"/>
    </xf>
    <xf numFmtId="0" fontId="63" fillId="0" borderId="4">
      <alignment horizontal="left" vertical="center"/>
    </xf>
    <xf numFmtId="0" fontId="63" fillId="0" borderId="4">
      <alignment horizontal="left" vertical="center"/>
    </xf>
    <xf numFmtId="0" fontId="63" fillId="0" borderId="4">
      <alignment horizontal="left" vertical="center"/>
    </xf>
    <xf numFmtId="0" fontId="63" fillId="0" borderId="4">
      <alignment horizontal="left" vertical="center"/>
    </xf>
    <xf numFmtId="0" fontId="63" fillId="0" borderId="4">
      <alignment horizontal="left" vertical="center"/>
    </xf>
    <xf numFmtId="0" fontId="63" fillId="0" borderId="4">
      <alignment horizontal="left" vertical="center"/>
    </xf>
    <xf numFmtId="0" fontId="63" fillId="0" borderId="4">
      <alignment horizontal="left" vertical="center"/>
    </xf>
    <xf numFmtId="14" fontId="149" fillId="34" borderId="33">
      <alignment horizontal="center" vertical="center" wrapText="1"/>
    </xf>
    <xf numFmtId="0" fontId="150" fillId="0" borderId="34" applyNumberFormat="0" applyFill="0" applyAlignment="0" applyProtection="0"/>
    <xf numFmtId="0" fontId="151" fillId="0" borderId="35" applyNumberFormat="0" applyFill="0" applyAlignment="0" applyProtection="0"/>
    <xf numFmtId="0" fontId="152" fillId="0" borderId="36" applyNumberFormat="0" applyFill="0" applyAlignment="0" applyProtection="0"/>
    <xf numFmtId="0" fontId="152" fillId="0" borderId="0" applyNumberFormat="0" applyFill="0" applyBorder="0" applyAlignment="0" applyProtection="0"/>
    <xf numFmtId="0" fontId="109" fillId="0" borderId="0" applyFill="0" applyAlignment="0" applyProtection="0">
      <protection locked="0"/>
    </xf>
    <xf numFmtId="0" fontId="109" fillId="0" borderId="1" applyFill="0" applyAlignment="0" applyProtection="0">
      <protection locked="0"/>
    </xf>
    <xf numFmtId="0" fontId="153" fillId="0" borderId="0" applyProtection="0"/>
    <xf numFmtId="0" fontId="63" fillId="0" borderId="0" applyProtection="0"/>
    <xf numFmtId="0" fontId="154" fillId="0" borderId="33">
      <alignment horizontal="center"/>
    </xf>
    <xf numFmtId="0" fontId="154" fillId="0" borderId="0">
      <alignment horizontal="center"/>
    </xf>
    <xf numFmtId="166" fontId="155" fillId="35" borderId="2" applyNumberFormat="0" applyAlignment="0">
      <alignment horizontal="left" vertical="top"/>
    </xf>
    <xf numFmtId="166" fontId="155" fillId="35" borderId="2" applyNumberFormat="0" applyAlignment="0">
      <alignment horizontal="left" vertical="top"/>
    </xf>
    <xf numFmtId="307" fontId="155" fillId="35" borderId="2" applyNumberFormat="0" applyAlignment="0">
      <alignment horizontal="left" vertical="top"/>
    </xf>
    <xf numFmtId="49" fontId="156" fillId="0" borderId="2">
      <alignment vertical="center"/>
    </xf>
    <xf numFmtId="49" fontId="156" fillId="0" borderId="2">
      <alignment vertical="center"/>
    </xf>
    <xf numFmtId="0" fontId="41" fillId="0" borderId="0"/>
    <xf numFmtId="164" fontId="10" fillId="0" borderId="0" applyFont="0" applyFill="0" applyBorder="0" applyAlignment="0" applyProtection="0"/>
    <xf numFmtId="38" fontId="68" fillId="0" borderId="0" applyFont="0" applyFill="0" applyBorder="0" applyAlignment="0" applyProtection="0"/>
    <xf numFmtId="169" fontId="64" fillId="0" borderId="0" applyFont="0" applyFill="0" applyBorder="0" applyAlignment="0" applyProtection="0"/>
    <xf numFmtId="229" fontId="64" fillId="0" borderId="0" applyFont="0" applyFill="0" applyBorder="0" applyAlignment="0" applyProtection="0"/>
    <xf numFmtId="308" fontId="157" fillId="0" borderId="0" applyFont="0" applyFill="0" applyBorder="0" applyAlignment="0" applyProtection="0"/>
    <xf numFmtId="10" fontId="143" fillId="36"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10" fontId="143" fillId="36" borderId="2" applyNumberFormat="0" applyBorder="0" applyAlignment="0" applyProtection="0"/>
    <xf numFmtId="10" fontId="143" fillId="36"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0" fontId="158" fillId="16" borderId="24" applyNumberFormat="0" applyAlignment="0" applyProtection="0"/>
    <xf numFmtId="0" fontId="158" fillId="16" borderId="24" applyNumberFormat="0" applyAlignment="0" applyProtection="0"/>
    <xf numFmtId="0" fontId="158" fillId="16" borderId="24" applyNumberFormat="0" applyAlignment="0" applyProtection="0"/>
    <xf numFmtId="0" fontId="158" fillId="16" borderId="24" applyNumberFormat="0" applyAlignment="0" applyProtection="0"/>
    <xf numFmtId="0" fontId="158" fillId="16" borderId="24" applyNumberFormat="0" applyAlignment="0" applyProtection="0"/>
    <xf numFmtId="0" fontId="158" fillId="16" borderId="24" applyNumberFormat="0" applyAlignment="0" applyProtection="0"/>
    <xf numFmtId="0" fontId="159"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0" fontId="161"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164" fontId="10" fillId="0" borderId="0" applyFont="0" applyFill="0" applyBorder="0" applyAlignment="0" applyProtection="0"/>
    <xf numFmtId="0" fontId="10" fillId="0" borderId="0"/>
    <xf numFmtId="0" fontId="93" fillId="0" borderId="37">
      <alignment horizontal="centerContinuous"/>
    </xf>
    <xf numFmtId="172" fontId="10" fillId="37" borderId="30">
      <alignment vertical="top" wrapText="1"/>
    </xf>
    <xf numFmtId="172" fontId="10" fillId="37" borderId="30">
      <alignment vertical="top" wrapText="1"/>
    </xf>
    <xf numFmtId="172" fontId="10" fillId="37" borderId="30">
      <alignment vertical="top" wrapText="1"/>
    </xf>
    <xf numFmtId="172" fontId="10" fillId="37" borderId="30">
      <alignment vertical="top" wrapText="1"/>
    </xf>
    <xf numFmtId="0" fontId="68" fillId="0" borderId="0"/>
    <xf numFmtId="0" fontId="40" fillId="0" borderId="0"/>
    <xf numFmtId="0" fontId="40" fillId="0" borderId="0"/>
    <xf numFmtId="0" fontId="72" fillId="0" borderId="0"/>
    <xf numFmtId="0" fontId="206" fillId="0" borderId="0"/>
    <xf numFmtId="0" fontId="41" fillId="0" borderId="0" applyNumberFormat="0" applyFont="0" applyFill="0" applyBorder="0" applyProtection="0">
      <alignment horizontal="left" vertical="center"/>
    </xf>
    <xf numFmtId="0" fontId="68" fillId="0" borderId="0"/>
    <xf numFmtId="0" fontId="84"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198" fontId="105"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190" fontId="105"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7" fontId="105"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198" fontId="105"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0" fontId="162" fillId="0" borderId="38" applyNumberFormat="0" applyFill="0" applyAlignment="0" applyProtection="0"/>
    <xf numFmtId="3" fontId="163" fillId="0" borderId="8" applyNumberFormat="0" applyAlignment="0">
      <alignment horizontal="center" vertical="center"/>
    </xf>
    <xf numFmtId="3" fontId="79" fillId="0" borderId="8" applyNumberFormat="0" applyAlignment="0">
      <alignment horizontal="center" vertical="center"/>
    </xf>
    <xf numFmtId="3" fontId="155" fillId="0" borderId="8" applyNumberFormat="0" applyAlignment="0">
      <alignment horizontal="center" vertical="center"/>
    </xf>
    <xf numFmtId="194" fontId="164" fillId="0" borderId="9" applyNumberFormat="0" applyFont="0" applyFill="0" applyBorder="0">
      <alignment horizontal="center"/>
    </xf>
    <xf numFmtId="194" fontId="164" fillId="0" borderId="9" applyNumberFormat="0" applyFont="0" applyFill="0" applyBorder="0">
      <alignment horizontal="center"/>
    </xf>
    <xf numFmtId="38" fontId="68" fillId="0" borderId="0" applyFont="0" applyFill="0" applyBorder="0" applyAlignment="0" applyProtection="0"/>
    <xf numFmtId="4" fontId="105" fillId="0" borderId="0" applyFont="0" applyFill="0" applyBorder="0" applyAlignment="0" applyProtection="0"/>
    <xf numFmtId="38" fontId="68" fillId="0" borderId="0" applyFont="0" applyFill="0" applyBorder="0" applyAlignment="0" applyProtection="0"/>
    <xf numFmtId="40" fontId="68" fillId="0" borderId="0" applyFont="0" applyFill="0" applyBorder="0" applyAlignment="0" applyProtection="0"/>
    <xf numFmtId="164" fontId="84" fillId="0" borderId="0" applyFont="0" applyFill="0" applyBorder="0" applyAlignment="0" applyProtection="0"/>
    <xf numFmtId="165" fontId="84" fillId="0" borderId="0" applyFont="0" applyFill="0" applyBorder="0" applyAlignment="0" applyProtection="0"/>
    <xf numFmtId="0" fontId="165" fillId="0" borderId="33"/>
    <xf numFmtId="0" fontId="166" fillId="0" borderId="33"/>
    <xf numFmtId="186" fontId="84" fillId="0" borderId="9"/>
    <xf numFmtId="186" fontId="84" fillId="0" borderId="9"/>
    <xf numFmtId="309" fontId="167" fillId="0" borderId="9"/>
    <xf numFmtId="310" fontId="89" fillId="0" borderId="0" applyFont="0" applyFill="0" applyBorder="0" applyAlignment="0" applyProtection="0"/>
    <xf numFmtId="311" fontId="89" fillId="0" borderId="0" applyFont="0" applyFill="0" applyBorder="0" applyAlignment="0" applyProtection="0"/>
    <xf numFmtId="312" fontId="84" fillId="0" borderId="0" applyFont="0" applyFill="0" applyBorder="0" applyAlignment="0" applyProtection="0"/>
    <xf numFmtId="313" fontId="84" fillId="0" borderId="0" applyFont="0" applyFill="0" applyBorder="0" applyAlignment="0" applyProtection="0"/>
    <xf numFmtId="0" fontId="72" fillId="0" borderId="0" applyNumberFormat="0" applyFont="0" applyFill="0" applyAlignment="0"/>
    <xf numFmtId="0" fontId="12" fillId="0" borderId="0"/>
    <xf numFmtId="0" fontId="168" fillId="38" borderId="0" applyNumberFormat="0" applyBorder="0" applyAlignment="0" applyProtection="0"/>
    <xf numFmtId="0" fontId="100" fillId="0" borderId="2"/>
    <xf numFmtId="0" fontId="41" fillId="0" borderId="0"/>
    <xf numFmtId="0" fontId="53" fillId="0" borderId="17" applyNumberFormat="0" applyAlignment="0">
      <alignment horizontal="center"/>
    </xf>
    <xf numFmtId="0" fontId="53" fillId="0" borderId="17" applyNumberFormat="0" applyAlignment="0">
      <alignment horizontal="center"/>
    </xf>
    <xf numFmtId="0" fontId="53" fillId="0" borderId="17" applyNumberFormat="0" applyAlignment="0">
      <alignment horizontal="center"/>
    </xf>
    <xf numFmtId="0" fontId="53" fillId="0" borderId="17" applyNumberFormat="0" applyAlignment="0">
      <alignment horizontal="center"/>
    </xf>
    <xf numFmtId="37" fontId="169" fillId="0" borderId="0"/>
    <xf numFmtId="37" fontId="169" fillId="0" borderId="0"/>
    <xf numFmtId="37" fontId="169" fillId="0" borderId="0"/>
    <xf numFmtId="0" fontId="170" fillId="0" borderId="2" applyNumberFormat="0" applyFont="0" applyFill="0" applyBorder="0" applyAlignment="0">
      <alignment horizontal="center"/>
    </xf>
    <xf numFmtId="0" fontId="170" fillId="0" borderId="2" applyNumberFormat="0" applyFont="0" applyFill="0" applyBorder="0" applyAlignment="0">
      <alignment horizontal="center"/>
    </xf>
    <xf numFmtId="314" fontId="10" fillId="0" borderId="0"/>
    <xf numFmtId="0" fontId="171" fillId="0" borderId="0"/>
    <xf numFmtId="0" fontId="8" fillId="0" borderId="0"/>
    <xf numFmtId="0" fontId="8" fillId="0" borderId="0"/>
    <xf numFmtId="0" fontId="172" fillId="0" borderId="0"/>
    <xf numFmtId="0" fontId="173" fillId="0" borderId="0"/>
    <xf numFmtId="0" fontId="12" fillId="0" borderId="0"/>
    <xf numFmtId="0" fontId="10" fillId="0" borderId="0"/>
    <xf numFmtId="0" fontId="3" fillId="0" borderId="0"/>
    <xf numFmtId="0" fontId="26" fillId="0" borderId="0"/>
    <xf numFmtId="0" fontId="12" fillId="0" borderId="0"/>
    <xf numFmtId="0" fontId="12" fillId="0" borderId="0"/>
    <xf numFmtId="0" fontId="45" fillId="0" borderId="0"/>
    <xf numFmtId="0" fontId="3" fillId="0" borderId="0"/>
    <xf numFmtId="0" fontId="12" fillId="0" borderId="0"/>
    <xf numFmtId="0" fontId="8" fillId="0" borderId="0"/>
    <xf numFmtId="0" fontId="208" fillId="0" borderId="0"/>
    <xf numFmtId="0" fontId="8" fillId="0" borderId="0"/>
    <xf numFmtId="0" fontId="19" fillId="0" borderId="0"/>
    <xf numFmtId="0" fontId="174" fillId="0" borderId="0"/>
    <xf numFmtId="0" fontId="3" fillId="0" borderId="0"/>
    <xf numFmtId="0" fontId="3" fillId="0" borderId="0"/>
    <xf numFmtId="0" fontId="3" fillId="0" borderId="0"/>
    <xf numFmtId="0" fontId="3" fillId="0" borderId="0"/>
    <xf numFmtId="0" fontId="3" fillId="0" borderId="0"/>
    <xf numFmtId="0" fontId="3" fillId="0" borderId="0"/>
    <xf numFmtId="0" fontId="209" fillId="0" borderId="0"/>
    <xf numFmtId="0" fontId="75" fillId="0" borderId="0"/>
    <xf numFmtId="0" fontId="84" fillId="0" borderId="0"/>
    <xf numFmtId="0" fontId="210" fillId="0" borderId="0"/>
    <xf numFmtId="0" fontId="10" fillId="0" borderId="0"/>
    <xf numFmtId="0" fontId="8"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2" fillId="0" borderId="0"/>
    <xf numFmtId="0" fontId="45" fillId="0" borderId="0"/>
    <xf numFmtId="0" fontId="10" fillId="0" borderId="0"/>
    <xf numFmtId="0" fontId="12" fillId="0" borderId="0"/>
    <xf numFmtId="0" fontId="8" fillId="0" borderId="0"/>
    <xf numFmtId="0" fontId="10" fillId="0" borderId="0"/>
    <xf numFmtId="0" fontId="84" fillId="0" borderId="0"/>
    <xf numFmtId="0" fontId="12" fillId="0" borderId="0"/>
    <xf numFmtId="0" fontId="10" fillId="0" borderId="0"/>
    <xf numFmtId="0" fontId="40" fillId="0" borderId="0"/>
    <xf numFmtId="0" fontId="72" fillId="0" borderId="0"/>
    <xf numFmtId="0" fontId="26" fillId="0" borderId="0"/>
    <xf numFmtId="0" fontId="26" fillId="0" borderId="0"/>
    <xf numFmtId="0" fontId="8"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0" borderId="0" applyProtection="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0" borderId="0"/>
    <xf numFmtId="0" fontId="48" fillId="0" borderId="0"/>
    <xf numFmtId="0" fontId="8" fillId="0" borderId="0"/>
    <xf numFmtId="0" fontId="8" fillId="0" borderId="0"/>
    <xf numFmtId="0" fontId="12" fillId="0" borderId="0"/>
    <xf numFmtId="0" fontId="209" fillId="0" borderId="0"/>
    <xf numFmtId="0" fontId="8" fillId="0" borderId="0"/>
    <xf numFmtId="0" fontId="8" fillId="0" borderId="0"/>
    <xf numFmtId="0" fontId="40" fillId="0" borderId="0"/>
    <xf numFmtId="0" fontId="12" fillId="0" borderId="0"/>
    <xf numFmtId="0" fontId="40" fillId="0" borderId="0"/>
    <xf numFmtId="0" fontId="12" fillId="0" borderId="0"/>
    <xf numFmtId="0" fontId="40" fillId="0" borderId="0"/>
    <xf numFmtId="0" fontId="53" fillId="0" borderId="0"/>
    <xf numFmtId="0" fontId="40" fillId="0" borderId="0"/>
    <xf numFmtId="0" fontId="12" fillId="0" borderId="0"/>
    <xf numFmtId="0" fontId="12" fillId="0" borderId="0"/>
    <xf numFmtId="0" fontId="12" fillId="0" borderId="0"/>
    <xf numFmtId="0" fontId="40" fillId="0" borderId="0"/>
    <xf numFmtId="0" fontId="40" fillId="0" borderId="0"/>
    <xf numFmtId="0" fontId="40" fillId="0" borderId="0"/>
    <xf numFmtId="0" fontId="40" fillId="0" borderId="0"/>
    <xf numFmtId="0" fontId="4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8" fillId="0" borderId="0"/>
    <xf numFmtId="0" fontId="8" fillId="0" borderId="0"/>
    <xf numFmtId="0" fontId="40"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0" fillId="0" borderId="0"/>
    <xf numFmtId="0" fontId="40" fillId="0" borderId="0"/>
    <xf numFmtId="0" fontId="12" fillId="0" borderId="0"/>
    <xf numFmtId="0" fontId="209" fillId="0" borderId="0"/>
    <xf numFmtId="0" fontId="209" fillId="0" borderId="0"/>
    <xf numFmtId="0" fontId="209" fillId="0" borderId="0"/>
    <xf numFmtId="0" fontId="208" fillId="0" borderId="0"/>
    <xf numFmtId="0" fontId="48" fillId="0" borderId="0" applyProtection="0"/>
    <xf numFmtId="0" fontId="2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26" fillId="0" borderId="0"/>
    <xf numFmtId="0" fontId="26" fillId="0" borderId="0"/>
    <xf numFmtId="0" fontId="119" fillId="0" borderId="0"/>
    <xf numFmtId="0" fontId="206" fillId="0" borderId="0"/>
    <xf numFmtId="0" fontId="26" fillId="0" borderId="0"/>
    <xf numFmtId="0" fontId="3" fillId="0" borderId="0"/>
    <xf numFmtId="0" fontId="3" fillId="0" borderId="0"/>
    <xf numFmtId="0" fontId="26" fillId="0" borderId="0"/>
    <xf numFmtId="0" fontId="26" fillId="0" borderId="0"/>
    <xf numFmtId="0" fontId="3" fillId="0" borderId="0"/>
    <xf numFmtId="0" fontId="12" fillId="0" borderId="0"/>
    <xf numFmtId="0" fontId="10" fillId="0" borderId="0"/>
    <xf numFmtId="0" fontId="3" fillId="0" borderId="0"/>
    <xf numFmtId="0" fontId="40" fillId="0" borderId="0"/>
    <xf numFmtId="0" fontId="12" fillId="0" borderId="0"/>
    <xf numFmtId="0" fontId="12" fillId="0" borderId="0" applyProtection="0"/>
    <xf numFmtId="0" fontId="3" fillId="0" borderId="0"/>
    <xf numFmtId="0" fontId="212" fillId="0" borderId="0"/>
    <xf numFmtId="0" fontId="118" fillId="0" borderId="0"/>
    <xf numFmtId="0" fontId="118" fillId="0" borderId="0"/>
    <xf numFmtId="0" fontId="40" fillId="0" borderId="0"/>
    <xf numFmtId="0" fontId="40" fillId="0" borderId="0"/>
    <xf numFmtId="0" fontId="118" fillId="0" borderId="0"/>
    <xf numFmtId="0" fontId="118" fillId="0" borderId="0"/>
    <xf numFmtId="0" fontId="40" fillId="0" borderId="0"/>
    <xf numFmtId="0" fontId="118" fillId="0" borderId="0"/>
    <xf numFmtId="0" fontId="118" fillId="0" borderId="0"/>
    <xf numFmtId="0" fontId="118" fillId="0" borderId="0"/>
    <xf numFmtId="0" fontId="118" fillId="0" borderId="0"/>
    <xf numFmtId="0" fontId="40" fillId="0" borderId="0"/>
    <xf numFmtId="0" fontId="40" fillId="0" borderId="0"/>
    <xf numFmtId="0" fontId="53" fillId="0" borderId="0"/>
    <xf numFmtId="0" fontId="12" fillId="0" borderId="0"/>
    <xf numFmtId="0" fontId="209" fillId="0" borderId="0"/>
    <xf numFmtId="0" fontId="8" fillId="0" borderId="0"/>
    <xf numFmtId="0" fontId="40" fillId="0" borderId="0"/>
    <xf numFmtId="0" fontId="209" fillId="0" borderId="0"/>
    <xf numFmtId="0" fontId="8" fillId="0" borderId="0"/>
    <xf numFmtId="0" fontId="48" fillId="0" borderId="0"/>
    <xf numFmtId="0" fontId="48" fillId="0" borderId="0" applyProtection="0"/>
    <xf numFmtId="0" fontId="48" fillId="0" borderId="0"/>
    <xf numFmtId="0" fontId="48" fillId="0" borderId="0" applyProtection="0"/>
    <xf numFmtId="0" fontId="8" fillId="0" borderId="0"/>
    <xf numFmtId="0" fontId="48" fillId="0" borderId="0" applyProtection="0"/>
    <xf numFmtId="0" fontId="72" fillId="0" borderId="0"/>
    <xf numFmtId="0" fontId="8" fillId="0" borderId="0"/>
    <xf numFmtId="0" fontId="48" fillId="0" borderId="0" applyProtection="0"/>
    <xf numFmtId="0" fontId="48" fillId="0" borderId="0"/>
    <xf numFmtId="0" fontId="72" fillId="0" borderId="0"/>
    <xf numFmtId="0" fontId="48" fillId="0" borderId="0" applyProtection="0"/>
    <xf numFmtId="0" fontId="72" fillId="0" borderId="0"/>
    <xf numFmtId="0" fontId="48" fillId="0" borderId="0" applyProtection="0"/>
    <xf numFmtId="0" fontId="12" fillId="0" borderId="0"/>
    <xf numFmtId="0" fontId="48" fillId="0" borderId="0" applyProtection="0"/>
    <xf numFmtId="0" fontId="8" fillId="0" borderId="0"/>
    <xf numFmtId="0" fontId="213" fillId="0" borderId="0"/>
    <xf numFmtId="0" fontId="12"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12" fillId="0" borderId="0"/>
    <xf numFmtId="0" fontId="8" fillId="0" borderId="0"/>
    <xf numFmtId="0" fontId="3" fillId="0" borderId="0"/>
    <xf numFmtId="0" fontId="3" fillId="0" borderId="0"/>
    <xf numFmtId="0" fontId="209" fillId="0" borderId="0"/>
    <xf numFmtId="0" fontId="8" fillId="0" borderId="0"/>
    <xf numFmtId="0" fontId="89" fillId="0" borderId="0"/>
    <xf numFmtId="0" fontId="89" fillId="0" borderId="0" applyProtection="0"/>
    <xf numFmtId="0" fontId="12" fillId="0" borderId="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4" fillId="0" borderId="0"/>
    <xf numFmtId="0" fontId="8" fillId="0" borderId="0"/>
    <xf numFmtId="0" fontId="89" fillId="0" borderId="0" applyProtection="0"/>
    <xf numFmtId="0" fontId="8" fillId="0" borderId="0"/>
    <xf numFmtId="0" fontId="8" fillId="0" borderId="0"/>
    <xf numFmtId="0" fontId="8" fillId="0" borderId="0"/>
    <xf numFmtId="0" fontId="8" fillId="0" borderId="0"/>
    <xf numFmtId="0" fontId="8" fillId="0" borderId="0"/>
    <xf numFmtId="0" fontId="8"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0" borderId="0"/>
    <xf numFmtId="0" fontId="174" fillId="0" borderId="0"/>
    <xf numFmtId="0" fontId="48" fillId="0" borderId="0"/>
    <xf numFmtId="0" fontId="48" fillId="0" borderId="0"/>
    <xf numFmtId="0" fontId="48" fillId="0" borderId="0"/>
    <xf numFmtId="0" fontId="26" fillId="0" borderId="0"/>
    <xf numFmtId="0" fontId="26" fillId="0" borderId="0"/>
    <xf numFmtId="0" fontId="12" fillId="0" borderId="0" applyProtection="0"/>
    <xf numFmtId="0" fontId="26" fillId="0" borderId="0"/>
    <xf numFmtId="0" fontId="26" fillId="0" borderId="0"/>
    <xf numFmtId="0" fontId="26" fillId="0" borderId="0"/>
    <xf numFmtId="0" fontId="26" fillId="0" borderId="0"/>
    <xf numFmtId="0" fontId="48" fillId="0" borderId="0"/>
    <xf numFmtId="0" fontId="26" fillId="0" borderId="0"/>
    <xf numFmtId="0" fontId="26" fillId="0" borderId="0"/>
    <xf numFmtId="0" fontId="4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40" fillId="0" borderId="0"/>
    <xf numFmtId="0" fontId="56" fillId="0" borderId="0"/>
    <xf numFmtId="0" fontId="40" fillId="0" borderId="0"/>
    <xf numFmtId="0" fontId="40" fillId="0" borderId="0"/>
    <xf numFmtId="0" fontId="40" fillId="0" borderId="0"/>
    <xf numFmtId="0" fontId="40" fillId="0" borderId="0"/>
    <xf numFmtId="0" fontId="40" fillId="0" borderId="0"/>
    <xf numFmtId="0" fontId="12" fillId="0" borderId="0"/>
    <xf numFmtId="0" fontId="8" fillId="0" borderId="0"/>
    <xf numFmtId="0" fontId="40" fillId="0" borderId="0"/>
    <xf numFmtId="0" fontId="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8" fillId="0" borderId="0"/>
    <xf numFmtId="0" fontId="4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4" fillId="0" borderId="0"/>
    <xf numFmtId="0" fontId="8" fillId="0" borderId="0"/>
    <xf numFmtId="0" fontId="48" fillId="0" borderId="0"/>
    <xf numFmtId="0" fontId="8" fillId="0" borderId="0"/>
    <xf numFmtId="0" fontId="8" fillId="0" borderId="0"/>
    <xf numFmtId="0" fontId="8" fillId="0" borderId="0" applyProtection="0"/>
    <xf numFmtId="0" fontId="66" fillId="0" borderId="0"/>
    <xf numFmtId="0" fontId="3" fillId="0" borderId="0"/>
    <xf numFmtId="0" fontId="48" fillId="0" borderId="0"/>
    <xf numFmtId="0" fontId="4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applyNumberFormat="0" applyFill="0" applyBorder="0" applyProtection="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9" fillId="0" borderId="0"/>
    <xf numFmtId="0" fontId="8" fillId="0" borderId="0"/>
    <xf numFmtId="0" fontId="8" fillId="0" borderId="0"/>
    <xf numFmtId="0" fontId="8" fillId="0" borderId="0"/>
    <xf numFmtId="0" fontId="42" fillId="0" borderId="0" applyNumberFormat="0" applyFill="0" applyBorder="0" applyProtection="0">
      <alignment vertical="top"/>
    </xf>
    <xf numFmtId="0" fontId="8" fillId="0" borderId="0"/>
    <xf numFmtId="0" fontId="8" fillId="0" borderId="0"/>
    <xf numFmtId="0" fontId="8" fillId="0" borderId="0"/>
    <xf numFmtId="0" fontId="8" fillId="0" borderId="0"/>
    <xf numFmtId="0" fontId="8" fillId="0" borderId="0"/>
    <xf numFmtId="0" fontId="119" fillId="0" borderId="0"/>
    <xf numFmtId="0" fontId="3" fillId="0" borderId="0"/>
    <xf numFmtId="0" fontId="3" fillId="0" borderId="0"/>
    <xf numFmtId="0" fontId="3" fillId="0" borderId="0"/>
    <xf numFmtId="0" fontId="3" fillId="0" borderId="0"/>
    <xf numFmtId="0" fontId="8" fillId="0" borderId="0"/>
    <xf numFmtId="0" fontId="3" fillId="0" borderId="0"/>
    <xf numFmtId="0" fontId="10" fillId="0" borderId="0"/>
    <xf numFmtId="0" fontId="75" fillId="0" borderId="0"/>
    <xf numFmtId="0" fontId="12" fillId="0" borderId="0"/>
    <xf numFmtId="0" fontId="41" fillId="0" borderId="0"/>
    <xf numFmtId="0" fontId="12" fillId="0" borderId="0"/>
    <xf numFmtId="0" fontId="41"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8" fillId="0" borderId="0"/>
    <xf numFmtId="0" fontId="8" fillId="0" borderId="0"/>
    <xf numFmtId="0" fontId="8" fillId="0" borderId="0"/>
    <xf numFmtId="0" fontId="12" fillId="0" borderId="0"/>
    <xf numFmtId="0" fontId="9" fillId="0" borderId="0"/>
    <xf numFmtId="0" fontId="8" fillId="0" borderId="0"/>
    <xf numFmtId="0" fontId="8" fillId="0" borderId="0"/>
    <xf numFmtId="0" fontId="8" fillId="0" borderId="0"/>
    <xf numFmtId="0" fontId="3" fillId="0" borderId="0"/>
    <xf numFmtId="0" fontId="3" fillId="0" borderId="0"/>
    <xf numFmtId="0" fontId="8" fillId="0" borderId="0"/>
    <xf numFmtId="0" fontId="10" fillId="0" borderId="0"/>
    <xf numFmtId="0" fontId="74" fillId="0" borderId="0" applyFont="0"/>
    <xf numFmtId="0" fontId="105" fillId="32" borderId="0"/>
    <xf numFmtId="0" fontId="127" fillId="0" borderId="0"/>
    <xf numFmtId="0" fontId="12" fillId="38" borderId="39" applyNumberFormat="0" applyFont="0" applyAlignment="0" applyProtection="0"/>
    <xf numFmtId="0" fontId="12" fillId="38" borderId="39" applyNumberFormat="0" applyFont="0" applyAlignment="0" applyProtection="0"/>
    <xf numFmtId="0" fontId="12" fillId="38" borderId="39" applyNumberFormat="0" applyFont="0" applyAlignment="0" applyProtection="0"/>
    <xf numFmtId="0" fontId="12" fillId="38" borderId="39" applyNumberFormat="0" applyFont="0" applyAlignment="0" applyProtection="0"/>
    <xf numFmtId="0" fontId="12" fillId="38" borderId="39" applyNumberFormat="0" applyFont="0" applyAlignment="0" applyProtection="0"/>
    <xf numFmtId="0" fontId="12" fillId="38" borderId="39" applyNumberFormat="0" applyFont="0" applyAlignment="0" applyProtection="0"/>
    <xf numFmtId="0" fontId="84" fillId="39" borderId="39" applyNumberFormat="0" applyFont="0" applyAlignment="0" applyProtection="0"/>
    <xf numFmtId="0" fontId="12" fillId="8" borderId="20" applyNumberFormat="0" applyFont="0" applyAlignment="0" applyProtection="0"/>
    <xf numFmtId="0" fontId="12" fillId="8" borderId="20" applyNumberFormat="0" applyFont="0" applyAlignment="0" applyProtection="0"/>
    <xf numFmtId="315" fontId="175" fillId="0" borderId="0" applyFont="0" applyFill="0" applyBorder="0" applyProtection="0">
      <alignment vertical="top" wrapText="1"/>
    </xf>
    <xf numFmtId="0" fontId="53" fillId="0" borderId="0"/>
    <xf numFmtId="0" fontId="53" fillId="0" borderId="0" applyProtection="0"/>
    <xf numFmtId="0" fontId="53" fillId="0" borderId="0" applyProtection="0"/>
    <xf numFmtId="3" fontId="176" fillId="0" borderId="0" applyFont="0" applyFill="0" applyBorder="0" applyAlignment="0" applyProtection="0"/>
    <xf numFmtId="164" fontId="73" fillId="0" borderId="0" applyFont="0" applyFill="0" applyBorder="0" applyAlignment="0" applyProtection="0"/>
    <xf numFmtId="0" fontId="109" fillId="0" borderId="0" applyNumberFormat="0" applyFill="0" applyBorder="0" applyAlignment="0" applyProtection="0"/>
    <xf numFmtId="0" fontId="100" fillId="0" borderId="0" applyNumberFormat="0" applyFill="0" applyBorder="0" applyAlignment="0" applyProtection="0"/>
    <xf numFmtId="0" fontId="10" fillId="0" borderId="0" applyNumberFormat="0" applyFill="0" applyBorder="0" applyAlignment="0" applyProtection="0"/>
    <xf numFmtId="0" fontId="109" fillId="0" borderId="0" applyNumberFormat="0" applyFill="0" applyBorder="0" applyAlignment="0" applyProtection="0"/>
    <xf numFmtId="0" fontId="177" fillId="0" borderId="0" applyNumberFormat="0" applyFill="0" applyBorder="0" applyAlignment="0" applyProtection="0"/>
    <xf numFmtId="0" fontId="100" fillId="0" borderId="0" applyNumberFormat="0" applyFill="0" applyBorder="0" applyAlignment="0" applyProtection="0"/>
    <xf numFmtId="0" fontId="10" fillId="0" borderId="0" applyNumberFormat="0" applyFill="0" applyBorder="0" applyAlignment="0" applyProtection="0"/>
    <xf numFmtId="0" fontId="109" fillId="0" borderId="0" applyProtection="0"/>
    <xf numFmtId="0" fontId="8" fillId="0" borderId="0" applyFont="0" applyFill="0" applyBorder="0" applyAlignment="0" applyProtection="0"/>
    <xf numFmtId="0" fontId="41" fillId="0" borderId="0"/>
    <xf numFmtId="0" fontId="178" fillId="29" borderId="40" applyNumberFormat="0" applyAlignment="0" applyProtection="0"/>
    <xf numFmtId="0" fontId="215" fillId="6" borderId="18" applyNumberFormat="0" applyAlignment="0" applyProtection="0"/>
    <xf numFmtId="173" fontId="179" fillId="0" borderId="17" applyFont="0" applyBorder="0" applyAlignment="0"/>
    <xf numFmtId="173" fontId="179" fillId="0" borderId="17" applyFont="0" applyBorder="0" applyAlignment="0"/>
    <xf numFmtId="173" fontId="179" fillId="0" borderId="17" applyFont="0" applyBorder="0" applyAlignment="0"/>
    <xf numFmtId="173" fontId="179" fillId="0" borderId="17" applyFont="0" applyBorder="0" applyAlignment="0"/>
    <xf numFmtId="0" fontId="46" fillId="32" borderId="0"/>
    <xf numFmtId="0" fontId="118" fillId="32" borderId="0"/>
    <xf numFmtId="0" fontId="118" fillId="32" borderId="0"/>
    <xf numFmtId="0" fontId="118" fillId="32" borderId="0"/>
    <xf numFmtId="169" fontId="84" fillId="0" borderId="0" applyFont="0" applyFill="0" applyBorder="0" applyAlignment="0" applyProtection="0"/>
    <xf numFmtId="302" fontId="8" fillId="0" borderId="0" applyFont="0" applyFill="0" applyBorder="0" applyAlignment="0" applyProtection="0"/>
    <xf numFmtId="302" fontId="8" fillId="0" borderId="0" applyFont="0" applyFill="0" applyBorder="0" applyAlignment="0" applyProtection="0"/>
    <xf numFmtId="302" fontId="8" fillId="0" borderId="0" applyFont="0" applyFill="0" applyBorder="0" applyAlignment="0" applyProtection="0"/>
    <xf numFmtId="302" fontId="8" fillId="0" borderId="0" applyFont="0" applyFill="0" applyBorder="0" applyAlignment="0" applyProtection="0"/>
    <xf numFmtId="302" fontId="8" fillId="0" borderId="0" applyFont="0" applyFill="0" applyBorder="0" applyAlignment="0" applyProtection="0"/>
    <xf numFmtId="302" fontId="8" fillId="0" borderId="0" applyFont="0" applyFill="0" applyBorder="0" applyAlignment="0" applyProtection="0"/>
    <xf numFmtId="302" fontId="8" fillId="0" borderId="0" applyFont="0" applyFill="0" applyBorder="0" applyAlignment="0" applyProtection="0"/>
    <xf numFmtId="302" fontId="8" fillId="0" borderId="0" applyFont="0" applyFill="0" applyBorder="0" applyAlignment="0" applyProtection="0"/>
    <xf numFmtId="302" fontId="8" fillId="0" borderId="0" applyFont="0" applyFill="0" applyBorder="0" applyAlignment="0" applyProtection="0"/>
    <xf numFmtId="302" fontId="8" fillId="0" borderId="0" applyFont="0" applyFill="0" applyBorder="0" applyAlignment="0" applyProtection="0"/>
    <xf numFmtId="302" fontId="8" fillId="0" borderId="0" applyFont="0" applyFill="0" applyBorder="0" applyAlignment="0" applyProtection="0"/>
    <xf numFmtId="302" fontId="8" fillId="0" borderId="0" applyFont="0" applyFill="0" applyBorder="0" applyAlignment="0" applyProtection="0"/>
    <xf numFmtId="302" fontId="8" fillId="0" borderId="0" applyFont="0" applyFill="0" applyBorder="0" applyAlignment="0" applyProtection="0"/>
    <xf numFmtId="302" fontId="8" fillId="0" borderId="0" applyFont="0" applyFill="0" applyBorder="0" applyAlignment="0" applyProtection="0"/>
    <xf numFmtId="302" fontId="8" fillId="0" borderId="0" applyFont="0" applyFill="0" applyBorder="0" applyAlignment="0" applyProtection="0"/>
    <xf numFmtId="14" fontId="93" fillId="0" borderId="0">
      <alignment horizontal="center" wrapText="1"/>
      <protection locked="0"/>
    </xf>
    <xf numFmtId="14" fontId="94" fillId="0" borderId="0">
      <alignment horizontal="center" wrapText="1"/>
      <protection locked="0"/>
    </xf>
    <xf numFmtId="316" fontId="109" fillId="0" borderId="0" applyFont="0" applyFill="0" applyBorder="0" applyAlignment="0" applyProtection="0"/>
    <xf numFmtId="317" fontId="5" fillId="0" borderId="0" applyFont="0" applyFill="0" applyBorder="0" applyAlignment="0" applyProtection="0"/>
    <xf numFmtId="318" fontId="115" fillId="0" borderId="0" applyFont="0" applyFill="0" applyBorder="0" applyAlignment="0" applyProtection="0"/>
    <xf numFmtId="319" fontId="8" fillId="0" borderId="0" applyFont="0" applyFill="0" applyBorder="0" applyAlignment="0" applyProtection="0"/>
    <xf numFmtId="319" fontId="8" fillId="0" borderId="0" applyFont="0" applyFill="0" applyBorder="0" applyAlignment="0" applyProtection="0"/>
    <xf numFmtId="319" fontId="8" fillId="0" borderId="0" applyFont="0" applyFill="0" applyBorder="0" applyAlignment="0" applyProtection="0"/>
    <xf numFmtId="319" fontId="8" fillId="0" borderId="0" applyFont="0" applyFill="0" applyBorder="0" applyAlignment="0" applyProtection="0"/>
    <xf numFmtId="319" fontId="8" fillId="0" borderId="0" applyFont="0" applyFill="0" applyBorder="0" applyAlignment="0" applyProtection="0"/>
    <xf numFmtId="319" fontId="8" fillId="0" borderId="0" applyFont="0" applyFill="0" applyBorder="0" applyAlignment="0" applyProtection="0"/>
    <xf numFmtId="319" fontId="8" fillId="0" borderId="0" applyFont="0" applyFill="0" applyBorder="0" applyAlignment="0" applyProtection="0"/>
    <xf numFmtId="319" fontId="8" fillId="0" borderId="0" applyFont="0" applyFill="0" applyBorder="0" applyAlignment="0" applyProtection="0"/>
    <xf numFmtId="319" fontId="8" fillId="0" borderId="0" applyFont="0" applyFill="0" applyBorder="0" applyAlignment="0" applyProtection="0"/>
    <xf numFmtId="319" fontId="8" fillId="0" borderId="0" applyFont="0" applyFill="0" applyBorder="0" applyAlignment="0" applyProtection="0"/>
    <xf numFmtId="319" fontId="8" fillId="0" borderId="0" applyFont="0" applyFill="0" applyBorder="0" applyAlignment="0" applyProtection="0"/>
    <xf numFmtId="319" fontId="8" fillId="0" borderId="0" applyFont="0" applyFill="0" applyBorder="0" applyAlignment="0" applyProtection="0"/>
    <xf numFmtId="319" fontId="8" fillId="0" borderId="0" applyFont="0" applyFill="0" applyBorder="0" applyAlignment="0" applyProtection="0"/>
    <xf numFmtId="319" fontId="8" fillId="0" borderId="0" applyFont="0" applyFill="0" applyBorder="0" applyAlignment="0" applyProtection="0"/>
    <xf numFmtId="319" fontId="8" fillId="0" borderId="0" applyFont="0" applyFill="0" applyBorder="0" applyAlignment="0" applyProtection="0"/>
    <xf numFmtId="244" fontId="84"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97" fontId="84" fillId="0" borderId="0" applyFont="0" applyFill="0" applyBorder="0" applyAlignment="0" applyProtection="0"/>
    <xf numFmtId="320" fontId="8" fillId="0" borderId="0" applyFont="0" applyFill="0" applyBorder="0" applyAlignment="0" applyProtection="0"/>
    <xf numFmtId="320" fontId="8" fillId="0" borderId="0" applyFont="0" applyFill="0" applyBorder="0" applyAlignment="0" applyProtection="0"/>
    <xf numFmtId="320" fontId="8" fillId="0" borderId="0" applyFont="0" applyFill="0" applyBorder="0" applyAlignment="0" applyProtection="0"/>
    <xf numFmtId="320" fontId="8" fillId="0" borderId="0" applyFont="0" applyFill="0" applyBorder="0" applyAlignment="0" applyProtection="0"/>
    <xf numFmtId="320" fontId="8" fillId="0" borderId="0" applyFont="0" applyFill="0" applyBorder="0" applyAlignment="0" applyProtection="0"/>
    <xf numFmtId="320" fontId="8" fillId="0" borderId="0" applyFont="0" applyFill="0" applyBorder="0" applyAlignment="0" applyProtection="0"/>
    <xf numFmtId="320" fontId="8" fillId="0" borderId="0" applyFont="0" applyFill="0" applyBorder="0" applyAlignment="0" applyProtection="0"/>
    <xf numFmtId="320" fontId="8" fillId="0" borderId="0" applyFont="0" applyFill="0" applyBorder="0" applyAlignment="0" applyProtection="0"/>
    <xf numFmtId="320" fontId="8" fillId="0" borderId="0" applyFont="0" applyFill="0" applyBorder="0" applyAlignment="0" applyProtection="0"/>
    <xf numFmtId="320" fontId="8" fillId="0" borderId="0" applyFont="0" applyFill="0" applyBorder="0" applyAlignment="0" applyProtection="0"/>
    <xf numFmtId="320" fontId="8" fillId="0" borderId="0" applyFont="0" applyFill="0" applyBorder="0" applyAlignment="0" applyProtection="0"/>
    <xf numFmtId="320" fontId="8" fillId="0" borderId="0" applyFont="0" applyFill="0" applyBorder="0" applyAlignment="0" applyProtection="0"/>
    <xf numFmtId="320" fontId="8" fillId="0" borderId="0" applyFont="0" applyFill="0" applyBorder="0" applyAlignment="0" applyProtection="0"/>
    <xf numFmtId="320" fontId="8" fillId="0" borderId="0" applyFont="0" applyFill="0" applyBorder="0" applyAlignment="0" applyProtection="0"/>
    <xf numFmtId="32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48" fillId="0" borderId="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321" fontId="115" fillId="0" borderId="0" applyFont="0" applyFill="0" applyBorder="0" applyAlignment="0" applyProtection="0"/>
    <xf numFmtId="322" fontId="5" fillId="0" borderId="0" applyFont="0" applyFill="0" applyBorder="0" applyAlignment="0" applyProtection="0"/>
    <xf numFmtId="323" fontId="115" fillId="0" borderId="0" applyFont="0" applyFill="0" applyBorder="0" applyAlignment="0" applyProtection="0"/>
    <xf numFmtId="324" fontId="5" fillId="0" borderId="0" applyFont="0" applyFill="0" applyBorder="0" applyAlignment="0" applyProtection="0"/>
    <xf numFmtId="325" fontId="115" fillId="0" borderId="0" applyFont="0" applyFill="0" applyBorder="0" applyAlignment="0" applyProtection="0"/>
    <xf numFmtId="326" fontId="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1"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4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8" fillId="0" borderId="41" applyNumberFormat="0" applyBorder="0"/>
    <xf numFmtId="9" fontId="68" fillId="0" borderId="41" applyNumberFormat="0" applyBorder="0"/>
    <xf numFmtId="0" fontId="84"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198" fontId="105"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190" fontId="105"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7" fontId="105"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248" fontId="8" fillId="0" borderId="0" applyFill="0" applyBorder="0" applyAlignment="0"/>
    <xf numFmtId="198" fontId="105"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240" fontId="8" fillId="0" borderId="0" applyFill="0" applyBorder="0" applyAlignment="0"/>
    <xf numFmtId="0" fontId="180" fillId="0" borderId="0"/>
    <xf numFmtId="0" fontId="181" fillId="0" borderId="0"/>
    <xf numFmtId="0" fontId="68" fillId="0" borderId="0" applyNumberFormat="0" applyFont="0" applyFill="0" applyBorder="0" applyAlignment="0" applyProtection="0">
      <alignment horizontal="left"/>
    </xf>
    <xf numFmtId="0" fontId="182" fillId="0" borderId="33">
      <alignment horizontal="center"/>
    </xf>
    <xf numFmtId="1" fontId="84" fillId="0" borderId="8" applyNumberFormat="0" applyFill="0" applyAlignment="0" applyProtection="0">
      <alignment horizontal="center" vertical="center"/>
    </xf>
    <xf numFmtId="0" fontId="183" fillId="40" borderId="0" applyNumberFormat="0" applyFont="0" applyBorder="0" applyAlignment="0">
      <alignment horizontal="center"/>
    </xf>
    <xf numFmtId="0" fontId="183" fillId="40" borderId="0" applyNumberFormat="0" applyFont="0" applyBorder="0" applyAlignment="0">
      <alignment horizontal="center"/>
    </xf>
    <xf numFmtId="14" fontId="184" fillId="0" borderId="0" applyNumberFormat="0" applyFill="0" applyBorder="0" applyAlignment="0" applyProtection="0">
      <alignment horizontal="left"/>
    </xf>
    <xf numFmtId="0" fontId="160" fillId="0" borderId="0"/>
    <xf numFmtId="0" fontId="53" fillId="0" borderId="0"/>
    <xf numFmtId="169" fontId="64" fillId="0" borderId="0" applyFont="0" applyFill="0" applyBorder="0" applyAlignment="0" applyProtection="0"/>
    <xf numFmtId="229" fontId="64"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Protection="0"/>
    <xf numFmtId="226" fontId="64" fillId="0" borderId="0" applyFont="0" applyFill="0" applyBorder="0" applyAlignment="0" applyProtection="0"/>
    <xf numFmtId="169" fontId="48" fillId="0" borderId="0" applyProtection="0"/>
    <xf numFmtId="4" fontId="185" fillId="41" borderId="42" applyNumberFormat="0" applyProtection="0">
      <alignment vertical="center"/>
    </xf>
    <xf numFmtId="4" fontId="186" fillId="41" borderId="42" applyNumberFormat="0" applyProtection="0">
      <alignment vertical="center"/>
    </xf>
    <xf numFmtId="4" fontId="187" fillId="41" borderId="42" applyNumberFormat="0" applyProtection="0">
      <alignment vertical="center"/>
    </xf>
    <xf numFmtId="4" fontId="188" fillId="41" borderId="42" applyNumberFormat="0" applyProtection="0">
      <alignment vertical="center"/>
    </xf>
    <xf numFmtId="4" fontId="189" fillId="41" borderId="42" applyNumberFormat="0" applyProtection="0">
      <alignment horizontal="left" vertical="center" indent="1"/>
    </xf>
    <xf numFmtId="4" fontId="190" fillId="41" borderId="42" applyNumberFormat="0" applyProtection="0">
      <alignment horizontal="left" vertical="center" indent="1"/>
    </xf>
    <xf numFmtId="4" fontId="189" fillId="42" borderId="0" applyNumberFormat="0" applyProtection="0">
      <alignment horizontal="left" vertical="center" indent="1"/>
    </xf>
    <xf numFmtId="4" fontId="190" fillId="42" borderId="0" applyNumberFormat="0" applyProtection="0">
      <alignment horizontal="left" vertical="center" indent="1"/>
    </xf>
    <xf numFmtId="4" fontId="189" fillId="43" borderId="42" applyNumberFormat="0" applyProtection="0">
      <alignment horizontal="right" vertical="center"/>
    </xf>
    <xf numFmtId="4" fontId="190" fillId="43" borderId="42" applyNumberFormat="0" applyProtection="0">
      <alignment horizontal="right" vertical="center"/>
    </xf>
    <xf numFmtId="4" fontId="189" fillId="44" borderId="42" applyNumberFormat="0" applyProtection="0">
      <alignment horizontal="right" vertical="center"/>
    </xf>
    <xf numFmtId="4" fontId="190" fillId="44" borderId="42" applyNumberFormat="0" applyProtection="0">
      <alignment horizontal="right" vertical="center"/>
    </xf>
    <xf numFmtId="4" fontId="189" fillId="45" borderId="42" applyNumberFormat="0" applyProtection="0">
      <alignment horizontal="right" vertical="center"/>
    </xf>
    <xf numFmtId="4" fontId="190" fillId="45" borderId="42" applyNumberFormat="0" applyProtection="0">
      <alignment horizontal="right" vertical="center"/>
    </xf>
    <xf numFmtId="4" fontId="189" fillId="46" borderId="42" applyNumberFormat="0" applyProtection="0">
      <alignment horizontal="right" vertical="center"/>
    </xf>
    <xf numFmtId="4" fontId="190" fillId="46" borderId="42" applyNumberFormat="0" applyProtection="0">
      <alignment horizontal="right" vertical="center"/>
    </xf>
    <xf numFmtId="4" fontId="189" fillId="47" borderId="42" applyNumberFormat="0" applyProtection="0">
      <alignment horizontal="right" vertical="center"/>
    </xf>
    <xf numFmtId="4" fontId="190" fillId="47" borderId="42" applyNumberFormat="0" applyProtection="0">
      <alignment horizontal="right" vertical="center"/>
    </xf>
    <xf numFmtId="4" fontId="189" fillId="48" borderId="42" applyNumberFormat="0" applyProtection="0">
      <alignment horizontal="right" vertical="center"/>
    </xf>
    <xf numFmtId="4" fontId="190" fillId="48" borderId="42" applyNumberFormat="0" applyProtection="0">
      <alignment horizontal="right" vertical="center"/>
    </xf>
    <xf numFmtId="4" fontId="189" fillId="49" borderId="42" applyNumberFormat="0" applyProtection="0">
      <alignment horizontal="right" vertical="center"/>
    </xf>
    <xf numFmtId="4" fontId="190" fillId="49" borderId="42" applyNumberFormat="0" applyProtection="0">
      <alignment horizontal="right" vertical="center"/>
    </xf>
    <xf numFmtId="4" fontId="189" fillId="50" borderId="42" applyNumberFormat="0" applyProtection="0">
      <alignment horizontal="right" vertical="center"/>
    </xf>
    <xf numFmtId="4" fontId="190" fillId="50" borderId="42" applyNumberFormat="0" applyProtection="0">
      <alignment horizontal="right" vertical="center"/>
    </xf>
    <xf numFmtId="4" fontId="189" fillId="51" borderId="42" applyNumberFormat="0" applyProtection="0">
      <alignment horizontal="right" vertical="center"/>
    </xf>
    <xf numFmtId="4" fontId="190" fillId="51" borderId="42" applyNumberFormat="0" applyProtection="0">
      <alignment horizontal="right" vertical="center"/>
    </xf>
    <xf numFmtId="4" fontId="185" fillId="52" borderId="43" applyNumberFormat="0" applyProtection="0">
      <alignment horizontal="left" vertical="center" indent="1"/>
    </xf>
    <xf numFmtId="4" fontId="186" fillId="52" borderId="43" applyNumberFormat="0" applyProtection="0">
      <alignment horizontal="left" vertical="center" indent="1"/>
    </xf>
    <xf numFmtId="4" fontId="185" fillId="53" borderId="0" applyNumberFormat="0" applyProtection="0">
      <alignment horizontal="left" vertical="center" indent="1"/>
    </xf>
    <xf numFmtId="4" fontId="186" fillId="53" borderId="0" applyNumberFormat="0" applyProtection="0">
      <alignment horizontal="left" vertical="center" indent="1"/>
    </xf>
    <xf numFmtId="4" fontId="185" fillId="42" borderId="0" applyNumberFormat="0" applyProtection="0">
      <alignment horizontal="left" vertical="center" indent="1"/>
    </xf>
    <xf numFmtId="4" fontId="186" fillId="42" borderId="0" applyNumberFormat="0" applyProtection="0">
      <alignment horizontal="left" vertical="center" indent="1"/>
    </xf>
    <xf numFmtId="4" fontId="189" fillId="53" borderId="42" applyNumberFormat="0" applyProtection="0">
      <alignment horizontal="right" vertical="center"/>
    </xf>
    <xf numFmtId="4" fontId="190" fillId="53" borderId="42" applyNumberFormat="0" applyProtection="0">
      <alignment horizontal="right" vertical="center"/>
    </xf>
    <xf numFmtId="4" fontId="67" fillId="53" borderId="0" applyNumberFormat="0" applyProtection="0">
      <alignment horizontal="left" vertical="center" indent="1"/>
    </xf>
    <xf numFmtId="4" fontId="66" fillId="53" borderId="0" applyNumberFormat="0" applyProtection="0">
      <alignment horizontal="left" vertical="center" indent="1"/>
    </xf>
    <xf numFmtId="4" fontId="67" fillId="42" borderId="0" applyNumberFormat="0" applyProtection="0">
      <alignment horizontal="left" vertical="center" indent="1"/>
    </xf>
    <xf numFmtId="4" fontId="66" fillId="42" borderId="0" applyNumberFormat="0" applyProtection="0">
      <alignment horizontal="left" vertical="center" indent="1"/>
    </xf>
    <xf numFmtId="4" fontId="189" fillId="54" borderId="42" applyNumberFormat="0" applyProtection="0">
      <alignment vertical="center"/>
    </xf>
    <xf numFmtId="4" fontId="190" fillId="54" borderId="42" applyNumberFormat="0" applyProtection="0">
      <alignment vertical="center"/>
    </xf>
    <xf numFmtId="4" fontId="191" fillId="54" borderId="42" applyNumberFormat="0" applyProtection="0">
      <alignment vertical="center"/>
    </xf>
    <xf numFmtId="4" fontId="192" fillId="54" borderId="42" applyNumberFormat="0" applyProtection="0">
      <alignment vertical="center"/>
    </xf>
    <xf numFmtId="4" fontId="185" fillId="53" borderId="44" applyNumberFormat="0" applyProtection="0">
      <alignment horizontal="left" vertical="center" indent="1"/>
    </xf>
    <xf numFmtId="4" fontId="186" fillId="53" borderId="44" applyNumberFormat="0" applyProtection="0">
      <alignment horizontal="left" vertical="center" indent="1"/>
    </xf>
    <xf numFmtId="4" fontId="189" fillId="54" borderId="42" applyNumberFormat="0" applyProtection="0">
      <alignment horizontal="right" vertical="center"/>
    </xf>
    <xf numFmtId="4" fontId="190" fillId="54" borderId="42" applyNumberFormat="0" applyProtection="0">
      <alignment horizontal="right" vertical="center"/>
    </xf>
    <xf numFmtId="4" fontId="191" fillId="54" borderId="42" applyNumberFormat="0" applyProtection="0">
      <alignment horizontal="right" vertical="center"/>
    </xf>
    <xf numFmtId="4" fontId="192" fillId="54" borderId="42" applyNumberFormat="0" applyProtection="0">
      <alignment horizontal="right" vertical="center"/>
    </xf>
    <xf numFmtId="4" fontId="185" fillId="53" borderId="42" applyNumberFormat="0" applyProtection="0">
      <alignment horizontal="left" vertical="center" indent="1"/>
    </xf>
    <xf numFmtId="4" fontId="186" fillId="53" borderId="42" applyNumberFormat="0" applyProtection="0">
      <alignment horizontal="left" vertical="center" indent="1"/>
    </xf>
    <xf numFmtId="4" fontId="193" fillId="35" borderId="44" applyNumberFormat="0" applyProtection="0">
      <alignment horizontal="left" vertical="center" indent="1"/>
    </xf>
    <xf numFmtId="4" fontId="194" fillId="35" borderId="44" applyNumberFormat="0" applyProtection="0">
      <alignment horizontal="left" vertical="center" indent="1"/>
    </xf>
    <xf numFmtId="4" fontId="195" fillId="54" borderId="42" applyNumberFormat="0" applyProtection="0">
      <alignment horizontal="right" vertical="center"/>
    </xf>
    <xf numFmtId="4" fontId="196" fillId="54" borderId="42" applyNumberFormat="0" applyProtection="0">
      <alignment horizontal="right" vertical="center"/>
    </xf>
    <xf numFmtId="327" fontId="197" fillId="0" borderId="0" applyFont="0" applyFill="0" applyBorder="0" applyAlignment="0" applyProtection="0"/>
    <xf numFmtId="0" fontId="183" fillId="1" borderId="4" applyNumberFormat="0" applyFont="0" applyAlignment="0">
      <alignment horizontal="center"/>
    </xf>
    <xf numFmtId="0" fontId="183" fillId="1" borderId="4" applyNumberFormat="0" applyFont="0" applyAlignment="0">
      <alignment horizontal="center"/>
    </xf>
    <xf numFmtId="0" fontId="183" fillId="1" borderId="4" applyNumberFormat="0" applyFont="0" applyAlignment="0">
      <alignment horizontal="center"/>
    </xf>
    <xf numFmtId="0" fontId="183" fillId="1" borderId="4" applyNumberFormat="0" applyFont="0" applyAlignment="0">
      <alignment horizontal="center"/>
    </xf>
    <xf numFmtId="3" fontId="49" fillId="0" borderId="0"/>
    <xf numFmtId="0" fontId="198" fillId="0" borderId="0" applyNumberFormat="0" applyFill="0" applyBorder="0" applyAlignment="0">
      <alignment horizontal="center"/>
    </xf>
    <xf numFmtId="0" fontId="84" fillId="0" borderId="0"/>
    <xf numFmtId="173" fontId="199" fillId="0" borderId="0" applyNumberFormat="0" applyBorder="0" applyAlignment="0">
      <alignment horizontal="centerContinuous"/>
    </xf>
    <xf numFmtId="0" fontId="10" fillId="0" borderId="8">
      <alignment horizontal="center"/>
    </xf>
    <xf numFmtId="0" fontId="68" fillId="0" borderId="0"/>
    <xf numFmtId="0" fontId="65" fillId="0" borderId="0"/>
    <xf numFmtId="0" fontId="53" fillId="0" borderId="0" applyNumberFormat="0" applyFill="0" applyBorder="0" applyAlignment="0" applyProtection="0"/>
    <xf numFmtId="0" fontId="65" fillId="0" borderId="0"/>
    <xf numFmtId="0" fontId="65" fillId="0" borderId="0"/>
    <xf numFmtId="0" fontId="53" fillId="0" borderId="0" applyNumberFormat="0" applyFill="0" applyBorder="0" applyAlignment="0" applyProtection="0"/>
    <xf numFmtId="168" fontId="64" fillId="0" borderId="0" applyFont="0" applyFill="0" applyBorder="0" applyAlignment="0" applyProtection="0"/>
    <xf numFmtId="173" fontId="75" fillId="0" borderId="0" applyFont="0" applyFill="0" applyBorder="0" applyAlignment="0" applyProtection="0"/>
    <xf numFmtId="228" fontId="64" fillId="0" borderId="0" applyFont="0" applyFill="0" applyBorder="0" applyAlignment="0" applyProtection="0"/>
    <xf numFmtId="164" fontId="64" fillId="0" borderId="0" applyFont="0" applyFill="0" applyBorder="0" applyAlignment="0" applyProtection="0"/>
    <xf numFmtId="227" fontId="64" fillId="0" borderId="0" applyFont="0" applyFill="0" applyBorder="0" applyAlignment="0" applyProtection="0"/>
    <xf numFmtId="169" fontId="64" fillId="0" borderId="0" applyFont="0" applyFill="0" applyBorder="0" applyAlignment="0" applyProtection="0"/>
    <xf numFmtId="229" fontId="64" fillId="0" borderId="0" applyFont="0" applyFill="0" applyBorder="0" applyAlignment="0" applyProtection="0"/>
    <xf numFmtId="230" fontId="64" fillId="0" borderId="0" applyFont="0" applyFill="0" applyBorder="0" applyAlignment="0" applyProtection="0"/>
    <xf numFmtId="227" fontId="64" fillId="0" borderId="0" applyFont="0" applyFill="0" applyBorder="0" applyAlignment="0" applyProtection="0"/>
    <xf numFmtId="227" fontId="64" fillId="0" borderId="0" applyFont="0" applyFill="0" applyBorder="0" applyAlignment="0" applyProtection="0"/>
    <xf numFmtId="208"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4" fontId="10" fillId="0" borderId="0" applyFont="0" applyFill="0" applyBorder="0" applyAlignment="0" applyProtection="0"/>
    <xf numFmtId="208" fontId="64" fillId="0" borderId="0" applyFont="0" applyFill="0" applyBorder="0" applyAlignment="0" applyProtection="0"/>
    <xf numFmtId="207" fontId="64" fillId="0" borderId="0" applyFont="0" applyFill="0" applyBorder="0" applyAlignment="0" applyProtection="0"/>
    <xf numFmtId="207"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212" fontId="64" fillId="0" borderId="0" applyFont="0" applyFill="0" applyBorder="0" applyAlignment="0" applyProtection="0"/>
    <xf numFmtId="212" fontId="64" fillId="0" borderId="0" applyFont="0" applyFill="0" applyBorder="0" applyAlignment="0" applyProtection="0"/>
    <xf numFmtId="168" fontId="64" fillId="0" borderId="0" applyFont="0" applyFill="0" applyBorder="0" applyAlignment="0" applyProtection="0"/>
    <xf numFmtId="212" fontId="64" fillId="0" borderId="0" applyFont="0" applyFill="0" applyBorder="0" applyAlignment="0" applyProtection="0"/>
    <xf numFmtId="168" fontId="64" fillId="0" borderId="0" applyFont="0" applyFill="0" applyBorder="0" applyAlignment="0" applyProtection="0"/>
    <xf numFmtId="212" fontId="64" fillId="0" borderId="0" applyFont="0" applyFill="0" applyBorder="0" applyAlignment="0" applyProtection="0"/>
    <xf numFmtId="164" fontId="10" fillId="0" borderId="0" applyFont="0" applyFill="0" applyBorder="0" applyAlignment="0" applyProtection="0"/>
    <xf numFmtId="208" fontId="64" fillId="0" borderId="0" applyFont="0" applyFill="0" applyBorder="0" applyAlignment="0" applyProtection="0"/>
    <xf numFmtId="209" fontId="64" fillId="0" borderId="0" applyFont="0" applyFill="0" applyBorder="0" applyAlignment="0" applyProtection="0"/>
    <xf numFmtId="219" fontId="64" fillId="0" borderId="0" applyFont="0" applyFill="0" applyBorder="0" applyAlignment="0" applyProtection="0"/>
    <xf numFmtId="219" fontId="64" fillId="0" borderId="0" applyFont="0" applyFill="0" applyBorder="0" applyAlignment="0" applyProtection="0"/>
    <xf numFmtId="219" fontId="64" fillId="0" borderId="0" applyFont="0" applyFill="0" applyBorder="0" applyAlignment="0" applyProtection="0"/>
    <xf numFmtId="209" fontId="49" fillId="0" borderId="0" applyFont="0" applyFill="0" applyBorder="0" applyAlignment="0" applyProtection="0"/>
    <xf numFmtId="219" fontId="64" fillId="0" borderId="0" applyFont="0" applyFill="0" applyBorder="0" applyAlignment="0" applyProtection="0"/>
    <xf numFmtId="209" fontId="64" fillId="0" borderId="0" applyFont="0" applyFill="0" applyBorder="0" applyAlignment="0" applyProtection="0"/>
    <xf numFmtId="222" fontId="64" fillId="0" borderId="0" applyFont="0" applyFill="0" applyBorder="0" applyAlignment="0" applyProtection="0"/>
    <xf numFmtId="212" fontId="64" fillId="0" borderId="0" applyFont="0" applyFill="0" applyBorder="0" applyAlignment="0" applyProtection="0"/>
    <xf numFmtId="212" fontId="64" fillId="0" borderId="0" applyFont="0" applyFill="0" applyBorder="0" applyAlignment="0" applyProtection="0"/>
    <xf numFmtId="164" fontId="10" fillId="0" borderId="0" applyFont="0" applyFill="0" applyBorder="0" applyAlignment="0" applyProtection="0"/>
    <xf numFmtId="208" fontId="64" fillId="0" borderId="0" applyFont="0" applyFill="0" applyBorder="0" applyAlignment="0" applyProtection="0"/>
    <xf numFmtId="168" fontId="64" fillId="0" borderId="0" applyFont="0" applyFill="0" applyBorder="0" applyAlignment="0" applyProtection="0"/>
    <xf numFmtId="0" fontId="53" fillId="0" borderId="0"/>
    <xf numFmtId="328" fontId="100" fillId="0" borderId="0" applyFont="0" applyFill="0" applyBorder="0" applyAlignment="0" applyProtection="0"/>
    <xf numFmtId="207" fontId="64" fillId="0" borderId="0" applyFont="0" applyFill="0" applyBorder="0" applyAlignment="0" applyProtection="0"/>
    <xf numFmtId="207"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212" fontId="64" fillId="0" borderId="0" applyFont="0" applyFill="0" applyBorder="0" applyAlignment="0" applyProtection="0"/>
    <xf numFmtId="212" fontId="64" fillId="0" borderId="0" applyFont="0" applyFill="0" applyBorder="0" applyAlignment="0" applyProtection="0"/>
    <xf numFmtId="168" fontId="64" fillId="0" borderId="0" applyFont="0" applyFill="0" applyBorder="0" applyAlignment="0" applyProtection="0"/>
    <xf numFmtId="173" fontId="75" fillId="0" borderId="0" applyFont="0" applyFill="0" applyBorder="0" applyAlignment="0" applyProtection="0"/>
    <xf numFmtId="225" fontId="64" fillId="0" borderId="0" applyFont="0" applyFill="0" applyBorder="0" applyAlignment="0" applyProtection="0"/>
    <xf numFmtId="212" fontId="64" fillId="0" borderId="0" applyFont="0" applyFill="0" applyBorder="0" applyAlignment="0" applyProtection="0"/>
    <xf numFmtId="168" fontId="64" fillId="0" borderId="0" applyFont="0" applyFill="0" applyBorder="0" applyAlignment="0" applyProtection="0"/>
    <xf numFmtId="212" fontId="64" fillId="0" borderId="0" applyFont="0" applyFill="0" applyBorder="0" applyAlignment="0" applyProtection="0"/>
    <xf numFmtId="209" fontId="64" fillId="0" borderId="0" applyFont="0" applyFill="0" applyBorder="0" applyAlignment="0" applyProtection="0"/>
    <xf numFmtId="219" fontId="64" fillId="0" borderId="0" applyFont="0" applyFill="0" applyBorder="0" applyAlignment="0" applyProtection="0"/>
    <xf numFmtId="219" fontId="64" fillId="0" borderId="0" applyFont="0" applyFill="0" applyBorder="0" applyAlignment="0" applyProtection="0"/>
    <xf numFmtId="219" fontId="64" fillId="0" borderId="0" applyFont="0" applyFill="0" applyBorder="0" applyAlignment="0" applyProtection="0"/>
    <xf numFmtId="209" fontId="49" fillId="0" borderId="0" applyFont="0" applyFill="0" applyBorder="0" applyAlignment="0" applyProtection="0"/>
    <xf numFmtId="219" fontId="64" fillId="0" borderId="0" applyFont="0" applyFill="0" applyBorder="0" applyAlignment="0" applyProtection="0"/>
    <xf numFmtId="209" fontId="64" fillId="0" borderId="0" applyFont="0" applyFill="0" applyBorder="0" applyAlignment="0" applyProtection="0"/>
    <xf numFmtId="173" fontId="75" fillId="0" borderId="0" applyFont="0" applyFill="0" applyBorder="0" applyAlignment="0" applyProtection="0"/>
    <xf numFmtId="225" fontId="64" fillId="0" borderId="0" applyFont="0" applyFill="0" applyBorder="0" applyAlignment="0" applyProtection="0"/>
    <xf numFmtId="222" fontId="64" fillId="0" borderId="0" applyFont="0" applyFill="0" applyBorder="0" applyAlignment="0" applyProtection="0"/>
    <xf numFmtId="212" fontId="64" fillId="0" borderId="0" applyFont="0" applyFill="0" applyBorder="0" applyAlignment="0" applyProtection="0"/>
    <xf numFmtId="212" fontId="64" fillId="0" borderId="0" applyFont="0" applyFill="0" applyBorder="0" applyAlignment="0" applyProtection="0"/>
    <xf numFmtId="168" fontId="64" fillId="0" borderId="0" applyFont="0" applyFill="0" applyBorder="0" applyAlignment="0" applyProtection="0"/>
    <xf numFmtId="0" fontId="53" fillId="0" borderId="0"/>
    <xf numFmtId="328" fontId="100" fillId="0" borderId="0" applyFont="0" applyFill="0" applyBorder="0" applyAlignment="0" applyProtection="0"/>
    <xf numFmtId="169" fontId="64" fillId="0" borderId="0" applyFont="0" applyFill="0" applyBorder="0" applyAlignment="0" applyProtection="0"/>
    <xf numFmtId="208" fontId="64" fillId="0" borderId="0" applyFont="0" applyFill="0" applyBorder="0" applyAlignment="0" applyProtection="0"/>
    <xf numFmtId="41" fontId="64" fillId="0" borderId="0" applyFont="0" applyFill="0" applyBorder="0" applyAlignment="0" applyProtection="0"/>
    <xf numFmtId="225" fontId="64" fillId="0" borderId="0" applyFont="0" applyFill="0" applyBorder="0" applyAlignment="0" applyProtection="0"/>
    <xf numFmtId="41"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229" fontId="64" fillId="0" borderId="0" applyFont="0" applyFill="0" applyBorder="0" applyAlignment="0" applyProtection="0"/>
    <xf numFmtId="169" fontId="64" fillId="0" borderId="0" applyFont="0" applyFill="0" applyBorder="0" applyAlignment="0" applyProtection="0"/>
    <xf numFmtId="223" fontId="64" fillId="0" borderId="0" applyFont="0" applyFill="0" applyBorder="0" applyAlignment="0" applyProtection="0"/>
    <xf numFmtId="41" fontId="64" fillId="0" borderId="0" applyFont="0" applyFill="0" applyBorder="0" applyAlignment="0" applyProtection="0"/>
    <xf numFmtId="223" fontId="64" fillId="0" borderId="0" applyFont="0" applyFill="0" applyBorder="0" applyAlignment="0" applyProtection="0"/>
    <xf numFmtId="41" fontId="64" fillId="0" borderId="0" applyFont="0" applyFill="0" applyBorder="0" applyAlignment="0" applyProtection="0"/>
    <xf numFmtId="224" fontId="64" fillId="0" borderId="0" applyFont="0" applyFill="0" applyBorder="0" applyAlignment="0" applyProtection="0"/>
    <xf numFmtId="169" fontId="64" fillId="0" borderId="0" applyFont="0" applyFill="0" applyBorder="0" applyAlignment="0" applyProtection="0"/>
    <xf numFmtId="225" fontId="64" fillId="0" borderId="0" applyFont="0" applyFill="0" applyBorder="0" applyAlignment="0" applyProtection="0"/>
    <xf numFmtId="169" fontId="64" fillId="0" borderId="0" applyFont="0" applyFill="0" applyBorder="0" applyAlignment="0" applyProtection="0"/>
    <xf numFmtId="208" fontId="64" fillId="0" borderId="0" applyFont="0" applyFill="0" applyBorder="0" applyAlignment="0" applyProtection="0"/>
    <xf numFmtId="168" fontId="64" fillId="0" borderId="0" applyFont="0" applyFill="0" applyBorder="0" applyAlignment="0" applyProtection="0"/>
    <xf numFmtId="225" fontId="64" fillId="0" borderId="0" applyFont="0" applyFill="0" applyBorder="0" applyAlignment="0" applyProtection="0"/>
    <xf numFmtId="219" fontId="64" fillId="0" borderId="0" applyFont="0" applyFill="0" applyBorder="0" applyAlignment="0" applyProtection="0"/>
    <xf numFmtId="225" fontId="64" fillId="0" borderId="0" applyFont="0" applyFill="0" applyBorder="0" applyAlignment="0" applyProtection="0"/>
    <xf numFmtId="209" fontId="49" fillId="0" borderId="0" applyFont="0" applyFill="0" applyBorder="0" applyAlignment="0" applyProtection="0"/>
    <xf numFmtId="224" fontId="64" fillId="0" borderId="0" applyFont="0" applyFill="0" applyBorder="0" applyAlignment="0" applyProtection="0"/>
    <xf numFmtId="209" fontId="64" fillId="0" borderId="0" applyFont="0" applyFill="0" applyBorder="0" applyAlignment="0" applyProtection="0"/>
    <xf numFmtId="208" fontId="49" fillId="0" borderId="0" applyFont="0" applyFill="0" applyBorder="0" applyAlignment="0" applyProtection="0"/>
    <xf numFmtId="0" fontId="53" fillId="0" borderId="0"/>
    <xf numFmtId="228" fontId="64" fillId="0" borderId="0" applyFont="0" applyFill="0" applyBorder="0" applyAlignment="0" applyProtection="0"/>
    <xf numFmtId="328" fontId="100" fillId="0" borderId="0" applyFont="0" applyFill="0" applyBorder="0" applyAlignment="0" applyProtection="0"/>
    <xf numFmtId="208" fontId="64" fillId="0" borderId="0" applyFont="0" applyFill="0" applyBorder="0" applyAlignment="0" applyProtection="0"/>
    <xf numFmtId="41" fontId="64" fillId="0" borderId="0" applyFont="0" applyFill="0" applyBorder="0" applyAlignment="0" applyProtection="0"/>
    <xf numFmtId="224" fontId="64" fillId="0" borderId="0" applyFont="0" applyFill="0" applyBorder="0" applyAlignment="0" applyProtection="0"/>
    <xf numFmtId="173" fontId="75" fillId="0" borderId="0" applyFont="0" applyFill="0" applyBorder="0" applyAlignment="0" applyProtection="0"/>
    <xf numFmtId="208" fontId="64" fillId="0" borderId="0" applyFont="0" applyFill="0" applyBorder="0" applyAlignment="0" applyProtection="0"/>
    <xf numFmtId="164" fontId="10" fillId="0" borderId="0" applyFont="0" applyFill="0" applyBorder="0" applyAlignment="0" applyProtection="0"/>
    <xf numFmtId="208" fontId="64" fillId="0" borderId="0" applyFont="0" applyFill="0" applyBorder="0" applyAlignment="0" applyProtection="0"/>
    <xf numFmtId="164" fontId="10" fillId="0" borderId="0" applyFont="0" applyFill="0" applyBorder="0" applyAlignment="0" applyProtection="0"/>
    <xf numFmtId="225" fontId="64" fillId="0" borderId="0" applyFont="0" applyFill="0" applyBorder="0" applyAlignment="0" applyProtection="0"/>
    <xf numFmtId="164" fontId="10" fillId="0" borderId="0" applyFont="0" applyFill="0" applyBorder="0" applyAlignment="0" applyProtection="0"/>
    <xf numFmtId="225" fontId="64" fillId="0" borderId="0" applyFont="0" applyFill="0" applyBorder="0" applyAlignment="0" applyProtection="0"/>
    <xf numFmtId="173" fontId="75" fillId="0" borderId="0" applyFont="0" applyFill="0" applyBorder="0" applyAlignment="0" applyProtection="0"/>
    <xf numFmtId="208" fontId="64" fillId="0" borderId="0" applyFont="0" applyFill="0" applyBorder="0" applyAlignment="0" applyProtection="0"/>
    <xf numFmtId="173" fontId="75" fillId="0" borderId="0" applyFont="0" applyFill="0" applyBorder="0" applyAlignment="0" applyProtection="0"/>
    <xf numFmtId="225" fontId="64" fillId="0" borderId="0" applyFont="0" applyFill="0" applyBorder="0" applyAlignment="0" applyProtection="0"/>
    <xf numFmtId="208" fontId="64" fillId="0" borderId="0" applyFont="0" applyFill="0" applyBorder="0" applyAlignment="0" applyProtection="0"/>
    <xf numFmtId="164" fontId="64" fillId="0" borderId="0" applyFont="0" applyFill="0" applyBorder="0" applyAlignment="0" applyProtection="0"/>
    <xf numFmtId="229" fontId="64" fillId="0" borderId="0" applyFont="0" applyFill="0" applyBorder="0" applyAlignment="0" applyProtection="0"/>
    <xf numFmtId="41" fontId="64" fillId="0" borderId="0" applyFont="0" applyFill="0" applyBorder="0" applyAlignment="0" applyProtection="0"/>
    <xf numFmtId="210" fontId="64" fillId="0" borderId="0" applyFont="0" applyFill="0" applyBorder="0" applyAlignment="0" applyProtection="0"/>
    <xf numFmtId="41" fontId="64" fillId="0" borderId="0" applyFont="0" applyFill="0" applyBorder="0" applyAlignment="0" applyProtection="0"/>
    <xf numFmtId="209" fontId="49" fillId="0" borderId="0" applyFont="0" applyFill="0" applyBorder="0" applyAlignment="0" applyProtection="0"/>
    <xf numFmtId="41" fontId="64" fillId="0" borderId="0" applyFont="0" applyFill="0" applyBorder="0" applyAlignment="0" applyProtection="0"/>
    <xf numFmtId="225" fontId="64" fillId="0" borderId="0" applyFont="0" applyFill="0" applyBorder="0" applyAlignment="0" applyProtection="0"/>
    <xf numFmtId="169" fontId="64" fillId="0" borderId="0" applyFont="0" applyFill="0" applyBorder="0" applyAlignment="0" applyProtection="0"/>
    <xf numFmtId="210" fontId="64" fillId="0" borderId="0" applyFont="0" applyFill="0" applyBorder="0" applyAlignment="0" applyProtection="0"/>
    <xf numFmtId="164" fontId="64" fillId="0" borderId="0" applyFont="0" applyFill="0" applyBorder="0" applyAlignment="0" applyProtection="0"/>
    <xf numFmtId="210" fontId="64" fillId="0" borderId="0" applyFont="0" applyFill="0" applyBorder="0" applyAlignment="0" applyProtection="0"/>
    <xf numFmtId="164" fontId="64" fillId="0" borderId="0" applyFont="0" applyFill="0" applyBorder="0" applyAlignment="0" applyProtection="0"/>
    <xf numFmtId="209" fontId="64" fillId="0" borderId="0" applyFont="0" applyFill="0" applyBorder="0" applyAlignment="0" applyProtection="0"/>
    <xf numFmtId="164" fontId="64" fillId="0" borderId="0" applyFont="0" applyFill="0" applyBorder="0" applyAlignment="0" applyProtection="0"/>
    <xf numFmtId="220" fontId="69" fillId="0" borderId="0" applyFont="0" applyFill="0" applyBorder="0" applyAlignment="0" applyProtection="0"/>
    <xf numFmtId="164" fontId="64" fillId="0" borderId="0" applyFont="0" applyFill="0" applyBorder="0" applyAlignment="0" applyProtection="0"/>
    <xf numFmtId="221" fontId="64" fillId="0" borderId="0" applyFont="0" applyFill="0" applyBorder="0" applyAlignment="0" applyProtection="0"/>
    <xf numFmtId="169" fontId="64" fillId="0" borderId="0" applyFont="0" applyFill="0" applyBorder="0" applyAlignment="0" applyProtection="0"/>
    <xf numFmtId="209" fontId="64" fillId="0" borderId="0" applyFont="0" applyFill="0" applyBorder="0" applyAlignment="0" applyProtection="0"/>
    <xf numFmtId="41" fontId="64" fillId="0" borderId="0" applyFont="0" applyFill="0" applyBorder="0" applyAlignment="0" applyProtection="0"/>
    <xf numFmtId="222" fontId="64" fillId="0" borderId="0" applyFont="0" applyFill="0" applyBorder="0" applyAlignment="0" applyProtection="0"/>
    <xf numFmtId="41" fontId="64" fillId="0" borderId="0" applyFont="0" applyFill="0" applyBorder="0" applyAlignment="0" applyProtection="0"/>
    <xf numFmtId="210" fontId="64" fillId="0" borderId="0" applyFont="0" applyFill="0" applyBorder="0" applyAlignment="0" applyProtection="0"/>
    <xf numFmtId="208" fontId="64" fillId="0" borderId="0" applyFont="0" applyFill="0" applyBorder="0" applyAlignment="0" applyProtection="0"/>
    <xf numFmtId="209" fontId="49" fillId="0" borderId="0" applyFont="0" applyFill="0" applyBorder="0" applyAlignment="0" applyProtection="0"/>
    <xf numFmtId="164" fontId="64" fillId="0" borderId="0" applyFont="0" applyFill="0" applyBorder="0" applyAlignment="0" applyProtection="0"/>
    <xf numFmtId="210" fontId="64" fillId="0" borderId="0" applyFont="0" applyFill="0" applyBorder="0" applyAlignment="0" applyProtection="0"/>
    <xf numFmtId="208" fontId="64" fillId="0" borderId="0" applyFont="0" applyFill="0" applyBorder="0" applyAlignment="0" applyProtection="0"/>
    <xf numFmtId="164" fontId="64" fillId="0" borderId="0" applyFont="0" applyFill="0" applyBorder="0" applyAlignment="0" applyProtection="0"/>
    <xf numFmtId="210" fontId="64" fillId="0" borderId="0" applyFont="0" applyFill="0" applyBorder="0" applyAlignment="0" applyProtection="0"/>
    <xf numFmtId="208" fontId="64" fillId="0" borderId="0" applyFont="0" applyFill="0" applyBorder="0" applyAlignment="0" applyProtection="0"/>
    <xf numFmtId="209" fontId="64" fillId="0" borderId="0" applyFont="0" applyFill="0" applyBorder="0" applyAlignment="0" applyProtection="0"/>
    <xf numFmtId="208" fontId="64" fillId="0" borderId="0" applyFont="0" applyFill="0" applyBorder="0" applyAlignment="0" applyProtection="0"/>
    <xf numFmtId="220" fontId="69" fillId="0" borderId="0" applyFont="0" applyFill="0" applyBorder="0" applyAlignment="0" applyProtection="0"/>
    <xf numFmtId="41" fontId="64" fillId="0" borderId="0" applyFont="0" applyFill="0" applyBorder="0" applyAlignment="0" applyProtection="0"/>
    <xf numFmtId="221" fontId="64" fillId="0" borderId="0" applyFont="0" applyFill="0" applyBorder="0" applyAlignment="0" applyProtection="0"/>
    <xf numFmtId="169" fontId="64" fillId="0" borderId="0" applyFont="0" applyFill="0" applyBorder="0" applyAlignment="0" applyProtection="0"/>
    <xf numFmtId="209" fontId="64" fillId="0" borderId="0" applyFont="0" applyFill="0" applyBorder="0" applyAlignment="0" applyProtection="0"/>
    <xf numFmtId="164" fontId="64" fillId="0" borderId="0" applyFont="0" applyFill="0" applyBorder="0" applyAlignment="0" applyProtection="0"/>
    <xf numFmtId="222" fontId="64" fillId="0" borderId="0" applyFont="0" applyFill="0" applyBorder="0" applyAlignment="0" applyProtection="0"/>
    <xf numFmtId="208" fontId="64" fillId="0" borderId="0" applyFont="0" applyFill="0" applyBorder="0" applyAlignment="0" applyProtection="0"/>
    <xf numFmtId="169" fontId="64" fillId="0" borderId="0" applyFont="0" applyFill="0" applyBorder="0" applyAlignment="0" applyProtection="0"/>
    <xf numFmtId="208" fontId="64" fillId="0" borderId="0" applyFont="0" applyFill="0" applyBorder="0" applyAlignment="0" applyProtection="0"/>
    <xf numFmtId="169" fontId="64" fillId="0" borderId="0" applyFont="0" applyFill="0" applyBorder="0" applyAlignment="0" applyProtection="0"/>
    <xf numFmtId="41" fontId="64" fillId="0" borderId="0" applyFont="0" applyFill="0" applyBorder="0" applyAlignment="0" applyProtection="0"/>
    <xf numFmtId="225" fontId="64" fillId="0" borderId="0" applyFont="0" applyFill="0" applyBorder="0" applyAlignment="0" applyProtection="0"/>
    <xf numFmtId="164" fontId="64" fillId="0" borderId="0" applyFont="0" applyFill="0" applyBorder="0" applyAlignment="0" applyProtection="0"/>
    <xf numFmtId="169" fontId="64" fillId="0" borderId="0" applyFont="0" applyFill="0" applyBorder="0" applyAlignment="0" applyProtection="0"/>
    <xf numFmtId="229" fontId="64" fillId="0" borderId="0" applyFont="0" applyFill="0" applyBorder="0" applyAlignment="0" applyProtection="0"/>
    <xf numFmtId="230" fontId="64" fillId="0" borderId="0" applyFont="0" applyFill="0" applyBorder="0" applyAlignment="0" applyProtection="0"/>
    <xf numFmtId="169"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209" fontId="64" fillId="0" borderId="0" applyFont="0" applyFill="0" applyBorder="0" applyAlignment="0" applyProtection="0"/>
    <xf numFmtId="219" fontId="64" fillId="0" borderId="0" applyFont="0" applyFill="0" applyBorder="0" applyAlignment="0" applyProtection="0"/>
    <xf numFmtId="209" fontId="49" fillId="0" borderId="0" applyFont="0" applyFill="0" applyBorder="0" applyAlignment="0" applyProtection="0"/>
    <xf numFmtId="41" fontId="64" fillId="0" borderId="0" applyFont="0" applyFill="0" applyBorder="0" applyAlignment="0" applyProtection="0"/>
    <xf numFmtId="225" fontId="64" fillId="0" borderId="0" applyFont="0" applyFill="0" applyBorder="0" applyAlignment="0" applyProtection="0"/>
    <xf numFmtId="219" fontId="64" fillId="0" borderId="0" applyFont="0" applyFill="0" applyBorder="0" applyAlignment="0" applyProtection="0"/>
    <xf numFmtId="209" fontId="64" fillId="0" borderId="0" applyFont="0" applyFill="0" applyBorder="0" applyAlignment="0" applyProtection="0"/>
    <xf numFmtId="222" fontId="64" fillId="0" borderId="0" applyFont="0" applyFill="0" applyBorder="0" applyAlignment="0" applyProtection="0"/>
    <xf numFmtId="0" fontId="53" fillId="0" borderId="0"/>
    <xf numFmtId="328" fontId="100" fillId="0" borderId="0" applyFont="0" applyFill="0" applyBorder="0" applyAlignment="0" applyProtection="0"/>
    <xf numFmtId="41" fontId="64" fillId="0" borderId="0" applyFont="0" applyFill="0" applyBorder="0" applyAlignment="0" applyProtection="0"/>
    <xf numFmtId="164" fontId="64" fillId="0" borderId="0" applyFont="0" applyFill="0" applyBorder="0" applyAlignment="0" applyProtection="0"/>
    <xf numFmtId="41" fontId="64" fillId="0" borderId="0" applyFont="0" applyFill="0" applyBorder="0" applyAlignment="0" applyProtection="0"/>
    <xf numFmtId="208" fontId="64" fillId="0" borderId="0" applyFont="0" applyFill="0" applyBorder="0" applyAlignment="0" applyProtection="0"/>
    <xf numFmtId="164" fontId="64" fillId="0" borderId="0" applyFont="0" applyFill="0" applyBorder="0" applyAlignment="0" applyProtection="0"/>
    <xf numFmtId="169" fontId="64" fillId="0" borderId="0" applyFont="0" applyFill="0" applyBorder="0" applyAlignment="0" applyProtection="0"/>
    <xf numFmtId="22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208" fontId="64" fillId="0" borderId="0" applyFont="0" applyFill="0" applyBorder="0" applyAlignment="0" applyProtection="0"/>
    <xf numFmtId="227" fontId="64" fillId="0" borderId="0" applyFont="0" applyFill="0" applyBorder="0" applyAlignment="0" applyProtection="0"/>
    <xf numFmtId="41" fontId="64" fillId="0" borderId="0" applyFont="0" applyFill="0" applyBorder="0" applyAlignment="0" applyProtection="0"/>
    <xf numFmtId="169" fontId="64" fillId="0" borderId="0" applyFont="0" applyFill="0" applyBorder="0" applyAlignment="0" applyProtection="0"/>
    <xf numFmtId="164" fontId="64" fillId="0" borderId="0" applyFont="0" applyFill="0" applyBorder="0" applyAlignment="0" applyProtection="0"/>
    <xf numFmtId="169" fontId="64" fillId="0" borderId="0" applyFont="0" applyFill="0" applyBorder="0" applyAlignment="0" applyProtection="0"/>
    <xf numFmtId="208" fontId="49" fillId="0" borderId="0" applyFont="0" applyFill="0" applyBorder="0" applyAlignment="0" applyProtection="0"/>
    <xf numFmtId="164" fontId="64" fillId="0" borderId="0" applyFont="0" applyFill="0" applyBorder="0" applyAlignment="0" applyProtection="0"/>
    <xf numFmtId="208" fontId="64" fillId="0" borderId="0" applyFont="0" applyFill="0" applyBorder="0" applyAlignment="0" applyProtection="0"/>
    <xf numFmtId="164" fontId="64" fillId="0" borderId="0" applyFont="0" applyFill="0" applyBorder="0" applyAlignment="0" applyProtection="0"/>
    <xf numFmtId="169" fontId="64" fillId="0" borderId="0" applyFont="0" applyFill="0" applyBorder="0" applyAlignment="0" applyProtection="0"/>
    <xf numFmtId="164" fontId="64" fillId="0" borderId="0" applyFont="0" applyFill="0" applyBorder="0" applyAlignment="0" applyProtection="0"/>
    <xf numFmtId="227" fontId="64" fillId="0" borderId="0" applyFont="0" applyFill="0" applyBorder="0" applyAlignment="0" applyProtection="0"/>
    <xf numFmtId="41" fontId="64" fillId="0" borderId="0" applyFont="0" applyFill="0" applyBorder="0" applyAlignment="0" applyProtection="0"/>
    <xf numFmtId="227" fontId="64" fillId="0" borderId="0" applyFont="0" applyFill="0" applyBorder="0" applyAlignment="0" applyProtection="0"/>
    <xf numFmtId="208" fontId="64" fillId="0" borderId="0" applyFont="0" applyFill="0" applyBorder="0" applyAlignment="0" applyProtection="0"/>
    <xf numFmtId="169" fontId="64" fillId="0" borderId="0" applyFont="0" applyFill="0" applyBorder="0" applyAlignment="0" applyProtection="0"/>
    <xf numFmtId="14" fontId="200" fillId="0" borderId="0"/>
    <xf numFmtId="0" fontId="201" fillId="0" borderId="0"/>
    <xf numFmtId="0" fontId="165" fillId="0" borderId="0"/>
    <xf numFmtId="0" fontId="166" fillId="0" borderId="0"/>
    <xf numFmtId="40" fontId="202" fillId="0" borderId="0" applyBorder="0">
      <alignment horizontal="right"/>
    </xf>
    <xf numFmtId="0" fontId="203" fillId="0" borderId="0"/>
    <xf numFmtId="329" fontId="100" fillId="0" borderId="45">
      <alignment horizontal="right" vertical="center"/>
    </xf>
    <xf numFmtId="329" fontId="100" fillId="0" borderId="45">
      <alignment horizontal="right" vertical="center"/>
    </xf>
    <xf numFmtId="329" fontId="100" fillId="0" borderId="45">
      <alignment horizontal="right" vertical="center"/>
    </xf>
    <xf numFmtId="186" fontId="204" fillId="0" borderId="45">
      <alignment horizontal="right" vertical="center"/>
    </xf>
    <xf numFmtId="186" fontId="204" fillId="0" borderId="45">
      <alignment horizontal="right" vertical="center"/>
    </xf>
    <xf numFmtId="329" fontId="100" fillId="0" borderId="45">
      <alignment horizontal="right" vertical="center"/>
    </xf>
    <xf numFmtId="184" fontId="89" fillId="0" borderId="45">
      <alignment horizontal="right" vertical="center"/>
    </xf>
    <xf numFmtId="184" fontId="89" fillId="0" borderId="45">
      <alignment horizontal="right" vertical="center"/>
    </xf>
    <xf numFmtId="184" fontId="89" fillId="0" borderId="45">
      <alignment horizontal="right" vertical="center"/>
    </xf>
    <xf numFmtId="184" fontId="89" fillId="0" borderId="45">
      <alignment horizontal="right" vertical="center"/>
    </xf>
    <xf numFmtId="184" fontId="89" fillId="0" borderId="45">
      <alignment horizontal="right" vertical="center"/>
    </xf>
    <xf numFmtId="184" fontId="89" fillId="0" borderId="45">
      <alignment horizontal="right" vertical="center"/>
    </xf>
    <xf numFmtId="186" fontId="204" fillId="0" borderId="45">
      <alignment horizontal="right" vertical="center"/>
    </xf>
    <xf numFmtId="186" fontId="204" fillId="0" borderId="45">
      <alignment horizontal="right" vertical="center"/>
    </xf>
    <xf numFmtId="186" fontId="204" fillId="0" borderId="45">
      <alignment horizontal="right" vertical="center"/>
    </xf>
    <xf numFmtId="186" fontId="204" fillId="0" borderId="45">
      <alignment horizontal="right" vertical="center"/>
    </xf>
    <xf numFmtId="186" fontId="204" fillId="0" borderId="45">
      <alignment horizontal="right" vertical="center"/>
    </xf>
    <xf numFmtId="186" fontId="204" fillId="0" borderId="45">
      <alignment horizontal="right" vertical="center"/>
    </xf>
    <xf numFmtId="186" fontId="204" fillId="0" borderId="45">
      <alignment horizontal="right" vertical="center"/>
    </xf>
    <xf numFmtId="186" fontId="204" fillId="0" borderId="45">
      <alignment horizontal="right" vertical="center"/>
    </xf>
    <xf numFmtId="186" fontId="204" fillId="0" borderId="45">
      <alignment horizontal="right" vertical="center"/>
    </xf>
    <xf numFmtId="186" fontId="204" fillId="0" borderId="45">
      <alignment horizontal="right" vertical="center"/>
    </xf>
    <xf numFmtId="329" fontId="100" fillId="0" borderId="45">
      <alignment horizontal="right" vertical="center"/>
    </xf>
    <xf numFmtId="329" fontId="100" fillId="0" borderId="45">
      <alignment horizontal="right" vertical="center"/>
    </xf>
    <xf numFmtId="329" fontId="100" fillId="0" borderId="45">
      <alignment horizontal="right" vertical="center"/>
    </xf>
    <xf numFmtId="329" fontId="100" fillId="0" borderId="45">
      <alignment horizontal="right" vertical="center"/>
    </xf>
    <xf numFmtId="329" fontId="100" fillId="0" borderId="45">
      <alignment horizontal="right" vertical="center"/>
    </xf>
    <xf numFmtId="329" fontId="100" fillId="0" borderId="45">
      <alignment horizontal="right" vertical="center"/>
    </xf>
    <xf numFmtId="329" fontId="100" fillId="0" borderId="45">
      <alignment horizontal="right" vertical="center"/>
    </xf>
    <xf numFmtId="329" fontId="100" fillId="0" borderId="45">
      <alignment horizontal="right" vertical="center"/>
    </xf>
    <xf numFmtId="329" fontId="100" fillId="0" borderId="45">
      <alignment horizontal="right" vertical="center"/>
    </xf>
    <xf numFmtId="329" fontId="100" fillId="0" borderId="45">
      <alignment horizontal="right" vertical="center"/>
    </xf>
    <xf numFmtId="329" fontId="100" fillId="0" borderId="45">
      <alignment horizontal="right" vertical="center"/>
    </xf>
    <xf numFmtId="329" fontId="100" fillId="0" borderId="45">
      <alignment horizontal="right" vertical="center"/>
    </xf>
    <xf numFmtId="330" fontId="64" fillId="0" borderId="45">
      <alignment horizontal="right" vertical="center"/>
    </xf>
    <xf numFmtId="330" fontId="64" fillId="0" borderId="45">
      <alignment horizontal="right" vertical="center"/>
    </xf>
    <xf numFmtId="329" fontId="100" fillId="0" borderId="45">
      <alignment horizontal="right" vertical="center"/>
    </xf>
    <xf numFmtId="329" fontId="100" fillId="0" borderId="45">
      <alignment horizontal="right" vertical="center"/>
    </xf>
    <xf numFmtId="329" fontId="100" fillId="0" borderId="45">
      <alignment horizontal="right" vertical="center"/>
    </xf>
    <xf numFmtId="329" fontId="100" fillId="0" borderId="45">
      <alignment horizontal="right" vertical="center"/>
    </xf>
    <xf numFmtId="329" fontId="100" fillId="0" borderId="45">
      <alignment horizontal="right" vertical="center"/>
    </xf>
    <xf numFmtId="329" fontId="100" fillId="0" borderId="45">
      <alignment horizontal="right" vertical="center"/>
    </xf>
    <xf numFmtId="329" fontId="100" fillId="0" borderId="45">
      <alignment horizontal="right" vertical="center"/>
    </xf>
    <xf numFmtId="329" fontId="100" fillId="0" borderId="45">
      <alignment horizontal="right" vertical="center"/>
    </xf>
    <xf numFmtId="329" fontId="100" fillId="0" borderId="45">
      <alignment horizontal="right" vertical="center"/>
    </xf>
    <xf numFmtId="329" fontId="100" fillId="0" borderId="45">
      <alignment horizontal="righ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9" fillId="0" borderId="0"/>
    <xf numFmtId="43" fontId="9" fillId="0" borderId="0" applyFont="0" applyFill="0" applyBorder="0" applyAlignment="0" applyProtection="0"/>
    <xf numFmtId="0" fontId="11" fillId="0" borderId="0"/>
    <xf numFmtId="170" fontId="8" fillId="0" borderId="0" applyFont="0" applyFill="0" applyBorder="0" applyAlignment="0" applyProtection="0"/>
    <xf numFmtId="43" fontId="9" fillId="0" borderId="0" applyFont="0" applyFill="0" applyBorder="0" applyAlignment="0" applyProtection="0"/>
    <xf numFmtId="0" fontId="11" fillId="0" borderId="0"/>
    <xf numFmtId="43" fontId="9" fillId="0" borderId="0" applyFont="0" applyFill="0" applyBorder="0" applyAlignment="0" applyProtection="0"/>
    <xf numFmtId="0" fontId="11" fillId="0" borderId="0"/>
    <xf numFmtId="0" fontId="9" fillId="0" borderId="0"/>
    <xf numFmtId="0" fontId="11" fillId="0" borderId="0"/>
    <xf numFmtId="43" fontId="9" fillId="0" borderId="0" applyFont="0" applyFill="0" applyBorder="0" applyAlignment="0" applyProtection="0"/>
    <xf numFmtId="0" fontId="11" fillId="0" borderId="0"/>
    <xf numFmtId="43" fontId="9" fillId="0" borderId="0" applyFont="0" applyFill="0" applyBorder="0" applyAlignment="0" applyProtection="0"/>
    <xf numFmtId="0" fontId="11"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3" fillId="0" borderId="0"/>
    <xf numFmtId="3" fontId="51" fillId="0" borderId="46"/>
    <xf numFmtId="3" fontId="51" fillId="0" borderId="46"/>
    <xf numFmtId="1" fontId="74" fillId="0" borderId="46" applyBorder="0" applyAlignment="0">
      <alignment horizontal="center"/>
    </xf>
    <xf numFmtId="1" fontId="74" fillId="0" borderId="46" applyBorder="0" applyAlignment="0">
      <alignment horizontal="center"/>
    </xf>
    <xf numFmtId="3" fontId="51" fillId="0" borderId="46"/>
    <xf numFmtId="3" fontId="51" fillId="0" borderId="46"/>
    <xf numFmtId="3" fontId="51" fillId="0" borderId="46"/>
    <xf numFmtId="3" fontId="51" fillId="0" borderId="46"/>
    <xf numFmtId="0" fontId="79" fillId="0" borderId="46" applyNumberFormat="0" applyFont="0" applyBorder="0">
      <alignment horizontal="left" indent="2"/>
    </xf>
    <xf numFmtId="0" fontId="79" fillId="0" borderId="46" applyNumberFormat="0" applyFont="0" applyBorder="0">
      <alignment horizontal="left" indent="2"/>
    </xf>
    <xf numFmtId="0" fontId="79" fillId="0" borderId="46" applyNumberFormat="0" applyFont="0" applyBorder="0" applyAlignment="0">
      <alignment horizontal="center"/>
    </xf>
    <xf numFmtId="0" fontId="79" fillId="0" borderId="46" applyNumberFormat="0" applyFont="0" applyBorder="0" applyAlignment="0">
      <alignment horizontal="center"/>
    </xf>
    <xf numFmtId="0" fontId="106" fillId="29" borderId="49" applyNumberFormat="0" applyAlignment="0" applyProtection="0"/>
    <xf numFmtId="273" fontId="41" fillId="0" borderId="50" applyFill="0" applyProtection="0"/>
    <xf numFmtId="273" fontId="41" fillId="0" borderId="50" applyFill="0" applyProtection="0"/>
    <xf numFmtId="293" fontId="41" fillId="0" borderId="50" applyFill="0" applyProtection="0"/>
    <xf numFmtId="293" fontId="41" fillId="0" borderId="50" applyFill="0" applyProtection="0"/>
    <xf numFmtId="296" fontId="53" fillId="0" borderId="46"/>
    <xf numFmtId="296" fontId="53" fillId="0" borderId="46"/>
    <xf numFmtId="0" fontId="170" fillId="0" borderId="59" applyNumberFormat="0" applyFont="0" applyFill="0" applyBorder="0" applyAlignment="0">
      <alignment horizontal="center"/>
    </xf>
    <xf numFmtId="0" fontId="170" fillId="0" borderId="59" applyNumberFormat="0" applyFont="0" applyFill="0" applyBorder="0" applyAlignment="0">
      <alignment horizontal="center"/>
    </xf>
    <xf numFmtId="0" fontId="100" fillId="0" borderId="59"/>
    <xf numFmtId="10" fontId="143" fillId="32" borderId="59" applyNumberFormat="0" applyBorder="0" applyAlignment="0" applyProtection="0"/>
    <xf numFmtId="10" fontId="143" fillId="32" borderId="59" applyNumberFormat="0" applyBorder="0" applyAlignment="0" applyProtection="0"/>
    <xf numFmtId="10" fontId="143" fillId="32" borderId="59" applyNumberFormat="0" applyBorder="0" applyAlignment="0" applyProtection="0"/>
    <xf numFmtId="10" fontId="143" fillId="32" borderId="59" applyNumberFormat="0" applyBorder="0" applyAlignment="0" applyProtection="0"/>
    <xf numFmtId="10" fontId="143" fillId="32" borderId="59" applyNumberFormat="0" applyBorder="0" applyAlignment="0" applyProtection="0"/>
    <xf numFmtId="10" fontId="143" fillId="32" borderId="59" applyNumberFormat="0" applyBorder="0" applyAlignment="0" applyProtection="0"/>
    <xf numFmtId="10" fontId="143" fillId="32" borderId="59" applyNumberFormat="0" applyBorder="0" applyAlignment="0" applyProtection="0"/>
    <xf numFmtId="10" fontId="143" fillId="32" borderId="59" applyNumberFormat="0" applyBorder="0" applyAlignment="0" applyProtection="0"/>
    <xf numFmtId="10" fontId="143" fillId="36" borderId="59" applyNumberFormat="0" applyBorder="0" applyAlignment="0" applyProtection="0"/>
    <xf numFmtId="10" fontId="143" fillId="36" borderId="59" applyNumberFormat="0" applyBorder="0" applyAlignment="0" applyProtection="0"/>
    <xf numFmtId="10" fontId="143" fillId="32" borderId="59" applyNumberFormat="0" applyBorder="0" applyAlignment="0" applyProtection="0"/>
    <xf numFmtId="10" fontId="143" fillId="32" borderId="59" applyNumberFormat="0" applyBorder="0" applyAlignment="0" applyProtection="0"/>
    <xf numFmtId="10" fontId="143" fillId="32" borderId="59" applyNumberFormat="0" applyBorder="0" applyAlignment="0" applyProtection="0"/>
    <xf numFmtId="10" fontId="143" fillId="32" borderId="59" applyNumberFormat="0" applyBorder="0" applyAlignment="0" applyProtection="0"/>
    <xf numFmtId="10" fontId="143" fillId="32" borderId="59" applyNumberFormat="0" applyBorder="0" applyAlignment="0" applyProtection="0"/>
    <xf numFmtId="10" fontId="143" fillId="32" borderId="59" applyNumberFormat="0" applyBorder="0" applyAlignment="0" applyProtection="0"/>
    <xf numFmtId="10" fontId="143" fillId="36" borderId="59" applyNumberFormat="0" applyBorder="0" applyAlignment="0" applyProtection="0"/>
    <xf numFmtId="49" fontId="156" fillId="0" borderId="59">
      <alignment vertical="center"/>
    </xf>
    <xf numFmtId="49" fontId="156" fillId="0" borderId="59">
      <alignment vertical="center"/>
    </xf>
    <xf numFmtId="307" fontId="155" fillId="35" borderId="59" applyNumberFormat="0" applyAlignment="0">
      <alignment horizontal="left" vertical="top"/>
    </xf>
    <xf numFmtId="166" fontId="155" fillId="35" borderId="59" applyNumberFormat="0" applyAlignment="0">
      <alignment horizontal="left" vertical="top"/>
    </xf>
    <xf numFmtId="166" fontId="155" fillId="35" borderId="59" applyNumberFormat="0" applyAlignment="0">
      <alignment horizontal="left" vertical="top"/>
    </xf>
    <xf numFmtId="0" fontId="63" fillId="0" borderId="51">
      <alignment horizontal="left" vertical="center"/>
    </xf>
    <xf numFmtId="0" fontId="63" fillId="0" borderId="51">
      <alignment horizontal="left" vertical="center"/>
    </xf>
    <xf numFmtId="0" fontId="63" fillId="0" borderId="51">
      <alignment horizontal="left" vertical="center"/>
    </xf>
    <xf numFmtId="0" fontId="63" fillId="0" borderId="51">
      <alignment horizontal="left" vertical="center"/>
    </xf>
    <xf numFmtId="0" fontId="63" fillId="0" borderId="51">
      <alignment horizontal="left" vertical="center"/>
    </xf>
    <xf numFmtId="0" fontId="63" fillId="0" borderId="51">
      <alignment horizontal="left" vertical="center"/>
    </xf>
    <xf numFmtId="0" fontId="63" fillId="0" borderId="51">
      <alignment horizontal="left" vertical="center"/>
    </xf>
    <xf numFmtId="0" fontId="63" fillId="0" borderId="51">
      <alignment horizontal="left" vertical="center"/>
    </xf>
    <xf numFmtId="166" fontId="155" fillId="35" borderId="46" applyNumberFormat="0" applyAlignment="0">
      <alignment horizontal="left" vertical="top"/>
    </xf>
    <xf numFmtId="166" fontId="155" fillId="35" borderId="46" applyNumberFormat="0" applyAlignment="0">
      <alignment horizontal="left" vertical="top"/>
    </xf>
    <xf numFmtId="307" fontId="155" fillId="35" borderId="46" applyNumberFormat="0" applyAlignment="0">
      <alignment horizontal="left" vertical="top"/>
    </xf>
    <xf numFmtId="49" fontId="156" fillId="0" borderId="46">
      <alignment vertical="center"/>
    </xf>
    <xf numFmtId="49" fontId="156" fillId="0" borderId="46">
      <alignment vertical="center"/>
    </xf>
    <xf numFmtId="10" fontId="143" fillId="36" borderId="46" applyNumberFormat="0" applyBorder="0" applyAlignment="0" applyProtection="0"/>
    <xf numFmtId="10" fontId="143" fillId="32" borderId="46" applyNumberFormat="0" applyBorder="0" applyAlignment="0" applyProtection="0"/>
    <xf numFmtId="10" fontId="143" fillId="32" borderId="46" applyNumberFormat="0" applyBorder="0" applyAlignment="0" applyProtection="0"/>
    <xf numFmtId="10" fontId="143" fillId="32" borderId="46" applyNumberFormat="0" applyBorder="0" applyAlignment="0" applyProtection="0"/>
    <xf numFmtId="10" fontId="143" fillId="32" borderId="46" applyNumberFormat="0" applyBorder="0" applyAlignment="0" applyProtection="0"/>
    <xf numFmtId="10" fontId="143" fillId="32" borderId="46" applyNumberFormat="0" applyBorder="0" applyAlignment="0" applyProtection="0"/>
    <xf numFmtId="10" fontId="143" fillId="32" borderId="46" applyNumberFormat="0" applyBorder="0" applyAlignment="0" applyProtection="0"/>
    <xf numFmtId="10" fontId="143" fillId="36" borderId="46" applyNumberFormat="0" applyBorder="0" applyAlignment="0" applyProtection="0"/>
    <xf numFmtId="10" fontId="143" fillId="36" borderId="46" applyNumberFormat="0" applyBorder="0" applyAlignment="0" applyProtection="0"/>
    <xf numFmtId="10" fontId="143" fillId="32" borderId="46" applyNumberFormat="0" applyBorder="0" applyAlignment="0" applyProtection="0"/>
    <xf numFmtId="10" fontId="143" fillId="32" borderId="46" applyNumberFormat="0" applyBorder="0" applyAlignment="0" applyProtection="0"/>
    <xf numFmtId="10" fontId="143" fillId="32" borderId="46" applyNumberFormat="0" applyBorder="0" applyAlignment="0" applyProtection="0"/>
    <xf numFmtId="10" fontId="143" fillId="32" borderId="46" applyNumberFormat="0" applyBorder="0" applyAlignment="0" applyProtection="0"/>
    <xf numFmtId="10" fontId="143" fillId="32" borderId="46" applyNumberFormat="0" applyBorder="0" applyAlignment="0" applyProtection="0"/>
    <xf numFmtId="10" fontId="143" fillId="32" borderId="46" applyNumberFormat="0" applyBorder="0" applyAlignment="0" applyProtection="0"/>
    <xf numFmtId="10" fontId="143" fillId="32" borderId="46" applyNumberFormat="0" applyBorder="0" applyAlignment="0" applyProtection="0"/>
    <xf numFmtId="10" fontId="143" fillId="32" borderId="46" applyNumberFormat="0" applyBorder="0" applyAlignment="0" applyProtection="0"/>
    <xf numFmtId="0" fontId="158" fillId="16" borderId="49" applyNumberFormat="0" applyAlignment="0" applyProtection="0"/>
    <xf numFmtId="0" fontId="158" fillId="16" borderId="49" applyNumberFormat="0" applyAlignment="0" applyProtection="0"/>
    <xf numFmtId="0" fontId="158" fillId="16" borderId="49" applyNumberFormat="0" applyAlignment="0" applyProtection="0"/>
    <xf numFmtId="0" fontId="158" fillId="16" borderId="49" applyNumberFormat="0" applyAlignment="0" applyProtection="0"/>
    <xf numFmtId="0" fontId="158" fillId="16" borderId="49" applyNumberFormat="0" applyAlignment="0" applyProtection="0"/>
    <xf numFmtId="0" fontId="158" fillId="16" borderId="49" applyNumberFormat="0" applyAlignment="0" applyProtection="0"/>
    <xf numFmtId="0" fontId="93" fillId="0" borderId="52">
      <alignment horizontal="centerContinuous"/>
    </xf>
    <xf numFmtId="194" fontId="164" fillId="0" borderId="53" applyNumberFormat="0" applyFont="0" applyFill="0" applyBorder="0">
      <alignment horizontal="center"/>
    </xf>
    <xf numFmtId="194" fontId="164" fillId="0" borderId="53" applyNumberFormat="0" applyFont="0" applyFill="0" applyBorder="0">
      <alignment horizontal="center"/>
    </xf>
    <xf numFmtId="186" fontId="84" fillId="0" borderId="53"/>
    <xf numFmtId="186" fontId="84" fillId="0" borderId="53"/>
    <xf numFmtId="309" fontId="167" fillId="0" borderId="53"/>
    <xf numFmtId="0" fontId="100" fillId="0" borderId="46"/>
    <xf numFmtId="0" fontId="170" fillId="0" borderId="46" applyNumberFormat="0" applyFont="0" applyFill="0" applyBorder="0" applyAlignment="0">
      <alignment horizontal="center"/>
    </xf>
    <xf numFmtId="0" fontId="170" fillId="0" borderId="46" applyNumberFormat="0" applyFont="0" applyFill="0" applyBorder="0" applyAlignment="0">
      <alignment horizontal="center"/>
    </xf>
    <xf numFmtId="296" fontId="53" fillId="0" borderId="59"/>
    <xf numFmtId="296" fontId="53" fillId="0" borderId="59"/>
    <xf numFmtId="0" fontId="2" fillId="0" borderId="0"/>
    <xf numFmtId="0" fontId="12" fillId="38" borderId="54" applyNumberFormat="0" applyFont="0" applyAlignment="0" applyProtection="0"/>
    <xf numFmtId="0" fontId="12" fillId="38" borderId="54" applyNumberFormat="0" applyFont="0" applyAlignment="0" applyProtection="0"/>
    <xf numFmtId="0" fontId="12" fillId="38" borderId="54" applyNumberFormat="0" applyFont="0" applyAlignment="0" applyProtection="0"/>
    <xf numFmtId="0" fontId="12" fillId="38" borderId="54" applyNumberFormat="0" applyFont="0" applyAlignment="0" applyProtection="0"/>
    <xf numFmtId="0" fontId="12" fillId="38" borderId="54" applyNumberFormat="0" applyFont="0" applyAlignment="0" applyProtection="0"/>
    <xf numFmtId="0" fontId="12" fillId="38" borderId="54" applyNumberFormat="0" applyFont="0" applyAlignment="0" applyProtection="0"/>
    <xf numFmtId="0" fontId="84" fillId="39" borderId="54" applyNumberFormat="0" applyFont="0" applyAlignment="0" applyProtection="0"/>
    <xf numFmtId="0" fontId="178" fillId="29" borderId="55" applyNumberFormat="0" applyAlignment="0" applyProtection="0"/>
    <xf numFmtId="4" fontId="185" fillId="41" borderId="56" applyNumberFormat="0" applyProtection="0">
      <alignment vertical="center"/>
    </xf>
    <xf numFmtId="4" fontId="186" fillId="41" borderId="56" applyNumberFormat="0" applyProtection="0">
      <alignment vertical="center"/>
    </xf>
    <xf numFmtId="4" fontId="187" fillId="41" borderId="56" applyNumberFormat="0" applyProtection="0">
      <alignment vertical="center"/>
    </xf>
    <xf numFmtId="4" fontId="188" fillId="41" borderId="56" applyNumberFormat="0" applyProtection="0">
      <alignment vertical="center"/>
    </xf>
    <xf numFmtId="4" fontId="189" fillId="41" borderId="56" applyNumberFormat="0" applyProtection="0">
      <alignment horizontal="left" vertical="center" indent="1"/>
    </xf>
    <xf numFmtId="4" fontId="190" fillId="41" borderId="56" applyNumberFormat="0" applyProtection="0">
      <alignment horizontal="left" vertical="center" indent="1"/>
    </xf>
    <xf numFmtId="4" fontId="189" fillId="43" borderId="56" applyNumberFormat="0" applyProtection="0">
      <alignment horizontal="right" vertical="center"/>
    </xf>
    <xf numFmtId="4" fontId="190" fillId="43" borderId="56" applyNumberFormat="0" applyProtection="0">
      <alignment horizontal="right" vertical="center"/>
    </xf>
    <xf numFmtId="4" fontId="189" fillId="44" borderId="56" applyNumberFormat="0" applyProtection="0">
      <alignment horizontal="right" vertical="center"/>
    </xf>
    <xf numFmtId="4" fontId="190" fillId="44" borderId="56" applyNumberFormat="0" applyProtection="0">
      <alignment horizontal="right" vertical="center"/>
    </xf>
    <xf numFmtId="4" fontId="189" fillId="45" borderId="56" applyNumberFormat="0" applyProtection="0">
      <alignment horizontal="right" vertical="center"/>
    </xf>
    <xf numFmtId="4" fontId="190" fillId="45" borderId="56" applyNumberFormat="0" applyProtection="0">
      <alignment horizontal="right" vertical="center"/>
    </xf>
    <xf numFmtId="4" fontId="189" fillId="46" borderId="56" applyNumberFormat="0" applyProtection="0">
      <alignment horizontal="right" vertical="center"/>
    </xf>
    <xf numFmtId="4" fontId="190" fillId="46" borderId="56" applyNumberFormat="0" applyProtection="0">
      <alignment horizontal="right" vertical="center"/>
    </xf>
    <xf numFmtId="4" fontId="189" fillId="47" borderId="56" applyNumberFormat="0" applyProtection="0">
      <alignment horizontal="right" vertical="center"/>
    </xf>
    <xf numFmtId="4" fontId="190" fillId="47" borderId="56" applyNumberFormat="0" applyProtection="0">
      <alignment horizontal="right" vertical="center"/>
    </xf>
    <xf numFmtId="4" fontId="189" fillId="48" borderId="56" applyNumberFormat="0" applyProtection="0">
      <alignment horizontal="right" vertical="center"/>
    </xf>
    <xf numFmtId="4" fontId="190" fillId="48" borderId="56" applyNumberFormat="0" applyProtection="0">
      <alignment horizontal="right" vertical="center"/>
    </xf>
    <xf numFmtId="4" fontId="189" fillId="49" borderId="56" applyNumberFormat="0" applyProtection="0">
      <alignment horizontal="right" vertical="center"/>
    </xf>
    <xf numFmtId="4" fontId="190" fillId="49" borderId="56" applyNumberFormat="0" applyProtection="0">
      <alignment horizontal="right" vertical="center"/>
    </xf>
    <xf numFmtId="4" fontId="189" fillId="50" borderId="56" applyNumberFormat="0" applyProtection="0">
      <alignment horizontal="right" vertical="center"/>
    </xf>
    <xf numFmtId="4" fontId="190" fillId="50" borderId="56" applyNumberFormat="0" applyProtection="0">
      <alignment horizontal="right" vertical="center"/>
    </xf>
    <xf numFmtId="4" fontId="189" fillId="51" borderId="56" applyNumberFormat="0" applyProtection="0">
      <alignment horizontal="right" vertical="center"/>
    </xf>
    <xf numFmtId="4" fontId="190" fillId="51" borderId="56" applyNumberFormat="0" applyProtection="0">
      <alignment horizontal="right" vertical="center"/>
    </xf>
    <xf numFmtId="4" fontId="189" fillId="53" borderId="56" applyNumberFormat="0" applyProtection="0">
      <alignment horizontal="right" vertical="center"/>
    </xf>
    <xf numFmtId="4" fontId="190" fillId="53" borderId="56" applyNumberFormat="0" applyProtection="0">
      <alignment horizontal="right" vertical="center"/>
    </xf>
    <xf numFmtId="4" fontId="189" fillId="54" borderId="56" applyNumberFormat="0" applyProtection="0">
      <alignment vertical="center"/>
    </xf>
    <xf numFmtId="4" fontId="190" fillId="54" borderId="56" applyNumberFormat="0" applyProtection="0">
      <alignment vertical="center"/>
    </xf>
    <xf numFmtId="4" fontId="191" fillId="54" borderId="56" applyNumberFormat="0" applyProtection="0">
      <alignment vertical="center"/>
    </xf>
    <xf numFmtId="4" fontId="192" fillId="54" borderId="56" applyNumberFormat="0" applyProtection="0">
      <alignment vertical="center"/>
    </xf>
    <xf numFmtId="4" fontId="185" fillId="53" borderId="57" applyNumberFormat="0" applyProtection="0">
      <alignment horizontal="left" vertical="center" indent="1"/>
    </xf>
    <xf numFmtId="4" fontId="186" fillId="53" borderId="57" applyNumberFormat="0" applyProtection="0">
      <alignment horizontal="left" vertical="center" indent="1"/>
    </xf>
    <xf numFmtId="4" fontId="189" fillId="54" borderId="56" applyNumberFormat="0" applyProtection="0">
      <alignment horizontal="right" vertical="center"/>
    </xf>
    <xf numFmtId="4" fontId="190" fillId="54" borderId="56" applyNumberFormat="0" applyProtection="0">
      <alignment horizontal="right" vertical="center"/>
    </xf>
    <xf numFmtId="4" fontId="191" fillId="54" borderId="56" applyNumberFormat="0" applyProtection="0">
      <alignment horizontal="right" vertical="center"/>
    </xf>
    <xf numFmtId="4" fontId="192" fillId="54" borderId="56" applyNumberFormat="0" applyProtection="0">
      <alignment horizontal="right" vertical="center"/>
    </xf>
    <xf numFmtId="4" fontId="185" fillId="53" borderId="56" applyNumberFormat="0" applyProtection="0">
      <alignment horizontal="left" vertical="center" indent="1"/>
    </xf>
    <xf numFmtId="4" fontId="186" fillId="53" borderId="56" applyNumberFormat="0" applyProtection="0">
      <alignment horizontal="left" vertical="center" indent="1"/>
    </xf>
    <xf numFmtId="4" fontId="193" fillId="35" borderId="57" applyNumberFormat="0" applyProtection="0">
      <alignment horizontal="left" vertical="center" indent="1"/>
    </xf>
    <xf numFmtId="4" fontId="194" fillId="35" borderId="57" applyNumberFormat="0" applyProtection="0">
      <alignment horizontal="left" vertical="center" indent="1"/>
    </xf>
    <xf numFmtId="4" fontId="195" fillId="54" borderId="56" applyNumberFormat="0" applyProtection="0">
      <alignment horizontal="right" vertical="center"/>
    </xf>
    <xf numFmtId="4" fontId="196" fillId="54" borderId="56" applyNumberFormat="0" applyProtection="0">
      <alignment horizontal="right" vertical="center"/>
    </xf>
    <xf numFmtId="0" fontId="183" fillId="1" borderId="51" applyNumberFormat="0" applyFont="0" applyAlignment="0">
      <alignment horizontal="center"/>
    </xf>
    <xf numFmtId="0" fontId="183" fillId="1" borderId="51" applyNumberFormat="0" applyFont="0" applyAlignment="0">
      <alignment horizontal="center"/>
    </xf>
    <xf numFmtId="0" fontId="183" fillId="1" borderId="51" applyNumberFormat="0" applyFont="0" applyAlignment="0">
      <alignment horizontal="center"/>
    </xf>
    <xf numFmtId="0" fontId="183" fillId="1" borderId="51" applyNumberFormat="0" applyFont="0" applyAlignment="0">
      <alignment horizontal="center"/>
    </xf>
    <xf numFmtId="0" fontId="79" fillId="0" borderId="59" applyNumberFormat="0" applyFont="0" applyBorder="0" applyAlignment="0">
      <alignment horizontal="center"/>
    </xf>
    <xf numFmtId="0" fontId="79" fillId="0" borderId="59" applyNumberFormat="0" applyFont="0" applyBorder="0" applyAlignment="0">
      <alignment horizontal="center"/>
    </xf>
    <xf numFmtId="14" fontId="220" fillId="0" borderId="0"/>
    <xf numFmtId="329" fontId="100" fillId="0" borderId="58">
      <alignment horizontal="right" vertical="center"/>
    </xf>
    <xf numFmtId="329" fontId="100" fillId="0" borderId="58">
      <alignment horizontal="right" vertical="center"/>
    </xf>
    <xf numFmtId="329" fontId="100" fillId="0" borderId="58">
      <alignment horizontal="right" vertical="center"/>
    </xf>
    <xf numFmtId="186" fontId="204" fillId="0" borderId="58">
      <alignment horizontal="right" vertical="center"/>
    </xf>
    <xf numFmtId="186" fontId="204" fillId="0" borderId="58">
      <alignment horizontal="right" vertical="center"/>
    </xf>
    <xf numFmtId="329" fontId="100" fillId="0" borderId="58">
      <alignment horizontal="right" vertical="center"/>
    </xf>
    <xf numFmtId="184" fontId="89" fillId="0" borderId="58">
      <alignment horizontal="right" vertical="center"/>
    </xf>
    <xf numFmtId="184" fontId="89" fillId="0" borderId="58">
      <alignment horizontal="right" vertical="center"/>
    </xf>
    <xf numFmtId="184" fontId="89" fillId="0" borderId="58">
      <alignment horizontal="right" vertical="center"/>
    </xf>
    <xf numFmtId="184" fontId="89" fillId="0" borderId="58">
      <alignment horizontal="right" vertical="center"/>
    </xf>
    <xf numFmtId="184" fontId="89" fillId="0" borderId="58">
      <alignment horizontal="right" vertical="center"/>
    </xf>
    <xf numFmtId="184" fontId="89" fillId="0" borderId="58">
      <alignment horizontal="right" vertical="center"/>
    </xf>
    <xf numFmtId="186" fontId="204" fillId="0" borderId="58">
      <alignment horizontal="right" vertical="center"/>
    </xf>
    <xf numFmtId="186" fontId="204" fillId="0" borderId="58">
      <alignment horizontal="right" vertical="center"/>
    </xf>
    <xf numFmtId="186" fontId="204" fillId="0" borderId="58">
      <alignment horizontal="right" vertical="center"/>
    </xf>
    <xf numFmtId="186" fontId="204" fillId="0" borderId="58">
      <alignment horizontal="right" vertical="center"/>
    </xf>
    <xf numFmtId="186" fontId="204" fillId="0" borderId="58">
      <alignment horizontal="right" vertical="center"/>
    </xf>
    <xf numFmtId="186" fontId="204" fillId="0" borderId="58">
      <alignment horizontal="right" vertical="center"/>
    </xf>
    <xf numFmtId="186" fontId="204" fillId="0" borderId="58">
      <alignment horizontal="right" vertical="center"/>
    </xf>
    <xf numFmtId="186" fontId="204" fillId="0" borderId="58">
      <alignment horizontal="right" vertical="center"/>
    </xf>
    <xf numFmtId="186" fontId="204" fillId="0" borderId="58">
      <alignment horizontal="right" vertical="center"/>
    </xf>
    <xf numFmtId="186" fontId="204" fillId="0" borderId="58">
      <alignment horizontal="right" vertical="center"/>
    </xf>
    <xf numFmtId="329" fontId="100" fillId="0" borderId="58">
      <alignment horizontal="right" vertical="center"/>
    </xf>
    <xf numFmtId="329" fontId="100" fillId="0" borderId="58">
      <alignment horizontal="right" vertical="center"/>
    </xf>
    <xf numFmtId="329" fontId="100" fillId="0" borderId="58">
      <alignment horizontal="right" vertical="center"/>
    </xf>
    <xf numFmtId="329" fontId="100" fillId="0" borderId="58">
      <alignment horizontal="right" vertical="center"/>
    </xf>
    <xf numFmtId="329" fontId="100" fillId="0" borderId="58">
      <alignment horizontal="right" vertical="center"/>
    </xf>
    <xf numFmtId="329" fontId="100" fillId="0" borderId="58">
      <alignment horizontal="right" vertical="center"/>
    </xf>
    <xf numFmtId="329" fontId="100" fillId="0" borderId="58">
      <alignment horizontal="right" vertical="center"/>
    </xf>
    <xf numFmtId="329" fontId="100" fillId="0" borderId="58">
      <alignment horizontal="right" vertical="center"/>
    </xf>
    <xf numFmtId="329" fontId="100" fillId="0" borderId="58">
      <alignment horizontal="right" vertical="center"/>
    </xf>
    <xf numFmtId="329" fontId="100" fillId="0" borderId="58">
      <alignment horizontal="right" vertical="center"/>
    </xf>
    <xf numFmtId="329" fontId="100" fillId="0" borderId="58">
      <alignment horizontal="right" vertical="center"/>
    </xf>
    <xf numFmtId="329" fontId="100" fillId="0" borderId="58">
      <alignment horizontal="right" vertical="center"/>
    </xf>
    <xf numFmtId="330" fontId="64" fillId="0" borderId="58">
      <alignment horizontal="right" vertical="center"/>
    </xf>
    <xf numFmtId="330" fontId="64" fillId="0" borderId="58">
      <alignment horizontal="right" vertical="center"/>
    </xf>
    <xf numFmtId="329" fontId="100" fillId="0" borderId="58">
      <alignment horizontal="right" vertical="center"/>
    </xf>
    <xf numFmtId="329" fontId="100" fillId="0" borderId="58">
      <alignment horizontal="right" vertical="center"/>
    </xf>
    <xf numFmtId="329" fontId="100" fillId="0" borderId="58">
      <alignment horizontal="right" vertical="center"/>
    </xf>
    <xf numFmtId="329" fontId="100" fillId="0" borderId="58">
      <alignment horizontal="right" vertical="center"/>
    </xf>
    <xf numFmtId="329" fontId="100" fillId="0" borderId="58">
      <alignment horizontal="right" vertical="center"/>
    </xf>
    <xf numFmtId="329" fontId="100" fillId="0" borderId="58">
      <alignment horizontal="right" vertical="center"/>
    </xf>
    <xf numFmtId="329" fontId="100" fillId="0" borderId="58">
      <alignment horizontal="right" vertical="center"/>
    </xf>
    <xf numFmtId="329" fontId="100" fillId="0" borderId="58">
      <alignment horizontal="right" vertical="center"/>
    </xf>
    <xf numFmtId="329" fontId="100" fillId="0" borderId="58">
      <alignment horizontal="right" vertical="center"/>
    </xf>
    <xf numFmtId="329" fontId="100" fillId="0" borderId="58">
      <alignment horizontal="right" vertical="center"/>
    </xf>
    <xf numFmtId="0" fontId="79" fillId="0" borderId="59" applyNumberFormat="0" applyFont="0" applyBorder="0">
      <alignment horizontal="left" indent="2"/>
    </xf>
    <xf numFmtId="0" fontId="79" fillId="0" borderId="59" applyNumberFormat="0" applyFont="0" applyBorder="0">
      <alignment horizontal="left" indent="2"/>
    </xf>
    <xf numFmtId="3" fontId="51" fillId="0" borderId="59"/>
    <xf numFmtId="3" fontId="51" fillId="0" borderId="59"/>
    <xf numFmtId="3" fontId="51" fillId="0" borderId="59"/>
    <xf numFmtId="3" fontId="51" fillId="0" borderId="59"/>
    <xf numFmtId="1" fontId="74" fillId="0" borderId="59" applyBorder="0" applyAlignment="0">
      <alignment horizontal="center"/>
    </xf>
    <xf numFmtId="1" fontId="74" fillId="0" borderId="59" applyBorder="0" applyAlignment="0">
      <alignment horizontal="center"/>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 fontId="51" fillId="0" borderId="59"/>
    <xf numFmtId="3" fontId="51" fillId="0" borderId="59"/>
    <xf numFmtId="43" fontId="3" fillId="0" borderId="0" applyFont="0" applyFill="0" applyBorder="0" applyAlignment="0" applyProtection="0"/>
    <xf numFmtId="43" fontId="3" fillId="0" borderId="0" applyFont="0" applyFill="0" applyBorder="0" applyAlignment="0" applyProtection="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22" fillId="0" borderId="0"/>
    <xf numFmtId="0" fontId="222" fillId="0" borderId="0"/>
    <xf numFmtId="0" fontId="222" fillId="0" borderId="0"/>
    <xf numFmtId="0" fontId="222" fillId="0" borderId="0"/>
    <xf numFmtId="0" fontId="1" fillId="0" borderId="0"/>
    <xf numFmtId="0" fontId="222" fillId="0" borderId="0"/>
    <xf numFmtId="0" fontId="222" fillId="0" borderId="0"/>
    <xf numFmtId="0" fontId="222" fillId="0" borderId="0"/>
    <xf numFmtId="0" fontId="222" fillId="0" borderId="0"/>
    <xf numFmtId="0" fontId="222" fillId="0" borderId="0"/>
    <xf numFmtId="43" fontId="3" fillId="0" borderId="0" applyFont="0" applyFill="0" applyBorder="0" applyAlignment="0" applyProtection="0"/>
    <xf numFmtId="0" fontId="222" fillId="0" borderId="0"/>
    <xf numFmtId="0" fontId="22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694">
    <xf numFmtId="0" fontId="0" fillId="0" borderId="0" xfId="0"/>
    <xf numFmtId="0" fontId="5" fillId="0" borderId="0" xfId="0" applyFont="1"/>
    <xf numFmtId="0" fontId="6" fillId="0" borderId="0" xfId="3" applyFont="1" applyAlignment="1">
      <alignment horizontal="center" vertical="center" wrapText="1"/>
    </xf>
    <xf numFmtId="0" fontId="4" fillId="0" borderId="6" xfId="3" applyFont="1" applyBorder="1" applyAlignment="1">
      <alignment horizontal="center" vertical="center" wrapText="1"/>
    </xf>
    <xf numFmtId="0" fontId="6" fillId="0" borderId="2" xfId="3" applyFont="1" applyBorder="1" applyAlignment="1">
      <alignment horizontal="center" vertical="center" wrapText="1"/>
    </xf>
    <xf numFmtId="172" fontId="4" fillId="0" borderId="2" xfId="3" applyNumberFormat="1" applyFont="1" applyBorder="1" applyAlignment="1">
      <alignment horizontal="center" vertical="center" wrapText="1"/>
    </xf>
    <xf numFmtId="0" fontId="7" fillId="0" borderId="2" xfId="3" applyFont="1" applyBorder="1" applyAlignment="1">
      <alignment horizontal="center" vertical="center" wrapText="1"/>
    </xf>
    <xf numFmtId="0" fontId="4" fillId="0" borderId="0" xfId="0" applyFont="1"/>
    <xf numFmtId="0" fontId="5" fillId="0" borderId="2" xfId="3" applyFont="1" applyBorder="1" applyAlignment="1">
      <alignment horizontal="center" vertical="center" wrapText="1"/>
    </xf>
    <xf numFmtId="0" fontId="5" fillId="0" borderId="2" xfId="0" applyFont="1" applyBorder="1" applyAlignment="1">
      <alignment horizontal="center" vertical="center" wrapText="1"/>
    </xf>
    <xf numFmtId="3" fontId="5" fillId="0" borderId="2" xfId="4" applyNumberFormat="1" applyFont="1" applyBorder="1" applyAlignment="1">
      <alignment horizontal="center" vertical="center" wrapText="1"/>
    </xf>
    <xf numFmtId="3" fontId="4" fillId="0" borderId="2" xfId="4"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left" vertical="top"/>
    </xf>
    <xf numFmtId="0" fontId="6" fillId="0" borderId="0" xfId="0" applyFont="1"/>
    <xf numFmtId="0" fontId="5" fillId="0" borderId="2" xfId="3" applyFont="1" applyBorder="1" applyAlignment="1">
      <alignment horizontal="center" vertical="center"/>
    </xf>
    <xf numFmtId="0" fontId="6" fillId="0" borderId="2" xfId="3" applyFont="1" applyBorder="1" applyAlignment="1">
      <alignment horizontal="center" vertical="center"/>
    </xf>
    <xf numFmtId="0" fontId="7" fillId="0" borderId="2" xfId="3" applyFont="1" applyBorder="1" applyAlignment="1">
      <alignment horizontal="center" vertical="center"/>
    </xf>
    <xf numFmtId="0" fontId="7" fillId="0" borderId="0" xfId="0" applyFont="1"/>
    <xf numFmtId="0" fontId="5" fillId="0" borderId="2" xfId="5" applyFont="1" applyBorder="1" applyAlignment="1">
      <alignment horizontal="center" vertical="center" wrapText="1"/>
    </xf>
    <xf numFmtId="2" fontId="5" fillId="0" borderId="2" xfId="3" applyNumberFormat="1" applyFont="1" applyBorder="1" applyAlignment="1">
      <alignment horizontal="center" vertical="center" wrapText="1"/>
    </xf>
    <xf numFmtId="171" fontId="7" fillId="0" borderId="2" xfId="7" applyFont="1" applyFill="1" applyBorder="1" applyAlignment="1">
      <alignment horizontal="center" vertical="center" wrapText="1"/>
    </xf>
    <xf numFmtId="171" fontId="7" fillId="0" borderId="2" xfId="3" applyNumberFormat="1" applyFont="1" applyBorder="1" applyAlignment="1">
      <alignment horizontal="center" vertical="center" wrapText="1"/>
    </xf>
    <xf numFmtId="0" fontId="7" fillId="0" borderId="2" xfId="15" applyFont="1" applyBorder="1" applyAlignment="1">
      <alignment horizontal="center" vertical="center" wrapText="1"/>
    </xf>
    <xf numFmtId="171" fontId="7" fillId="0" borderId="2" xfId="15" applyNumberFormat="1" applyFont="1" applyBorder="1" applyAlignment="1">
      <alignment horizontal="center" vertical="center" wrapText="1"/>
    </xf>
    <xf numFmtId="0" fontId="5" fillId="0" borderId="2" xfId="15" applyFont="1" applyBorder="1" applyAlignment="1">
      <alignment horizontal="center" vertical="center" wrapText="1"/>
    </xf>
    <xf numFmtId="0" fontId="5" fillId="0" borderId="2" xfId="16" applyFont="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left"/>
    </xf>
    <xf numFmtId="0" fontId="5" fillId="0" borderId="0" xfId="0" applyFont="1" applyAlignment="1">
      <alignment horizontal="center"/>
    </xf>
    <xf numFmtId="0" fontId="5" fillId="0" borderId="0" xfId="0" applyFont="1" applyAlignment="1">
      <alignment horizontal="right"/>
    </xf>
    <xf numFmtId="0" fontId="14" fillId="0" borderId="0" xfId="0" applyFont="1" applyAlignment="1">
      <alignment horizontal="center" vertical="center"/>
    </xf>
    <xf numFmtId="0" fontId="14" fillId="0" borderId="0" xfId="0" applyFont="1"/>
    <xf numFmtId="0" fontId="14" fillId="0" borderId="6" xfId="3" applyFont="1" applyBorder="1" applyAlignment="1">
      <alignment horizontal="center" vertical="center" wrapText="1"/>
    </xf>
    <xf numFmtId="173" fontId="13" fillId="0" borderId="2" xfId="0" applyNumberFormat="1" applyFont="1" applyBorder="1" applyAlignment="1">
      <alignment horizontal="center" vertical="center" wrapText="1"/>
    </xf>
    <xf numFmtId="174" fontId="14" fillId="0" borderId="0" xfId="0" applyNumberFormat="1" applyFont="1"/>
    <xf numFmtId="0" fontId="13" fillId="2" borderId="2" xfId="0" applyFont="1" applyFill="1" applyBorder="1" applyAlignment="1">
      <alignment horizontal="justify" vertical="center"/>
    </xf>
    <xf numFmtId="0" fontId="13" fillId="0" borderId="2" xfId="0" applyFont="1" applyBorder="1" applyAlignment="1">
      <alignment horizontal="center"/>
    </xf>
    <xf numFmtId="173" fontId="13" fillId="0" borderId="2" xfId="0" applyNumberFormat="1" applyFont="1" applyBorder="1"/>
    <xf numFmtId="3" fontId="16" fillId="2" borderId="2" xfId="1" applyNumberFormat="1" applyFont="1" applyFill="1" applyBorder="1" applyAlignment="1">
      <alignment horizontal="right" vertical="center" wrapText="1"/>
    </xf>
    <xf numFmtId="3" fontId="13" fillId="0" borderId="2" xfId="0" applyNumberFormat="1" applyFont="1" applyBorder="1"/>
    <xf numFmtId="0" fontId="17" fillId="2" borderId="2" xfId="0" applyFont="1" applyFill="1" applyBorder="1" applyAlignment="1">
      <alignment horizontal="center" vertical="center" wrapText="1"/>
    </xf>
    <xf numFmtId="0" fontId="17" fillId="2" borderId="2" xfId="0" applyFont="1" applyFill="1" applyBorder="1" applyAlignment="1">
      <alignment vertical="center" wrapText="1"/>
    </xf>
    <xf numFmtId="173" fontId="18" fillId="2" borderId="2" xfId="1" applyNumberFormat="1" applyFont="1" applyFill="1" applyBorder="1" applyAlignment="1">
      <alignment horizontal="right" vertical="center" wrapText="1"/>
    </xf>
    <xf numFmtId="3" fontId="18" fillId="2" borderId="2" xfId="1" applyNumberFormat="1" applyFont="1" applyFill="1" applyBorder="1" applyAlignment="1">
      <alignment horizontal="right" vertical="center" wrapText="1"/>
    </xf>
    <xf numFmtId="3" fontId="14" fillId="0" borderId="2" xfId="0" applyNumberFormat="1" applyFont="1" applyBorder="1" applyAlignment="1">
      <alignment vertical="center" wrapText="1"/>
    </xf>
    <xf numFmtId="0" fontId="14" fillId="0" borderId="2" xfId="0" applyFont="1" applyBorder="1" applyAlignment="1">
      <alignment horizontal="center" vertical="center"/>
    </xf>
    <xf numFmtId="0" fontId="17" fillId="2" borderId="2" xfId="0" applyFont="1" applyFill="1" applyBorder="1" applyAlignment="1">
      <alignment horizontal="left" vertical="center" wrapText="1"/>
    </xf>
    <xf numFmtId="0" fontId="18" fillId="2" borderId="2" xfId="0" applyFont="1" applyFill="1" applyBorder="1" applyAlignment="1">
      <alignment vertical="center" wrapText="1"/>
    </xf>
    <xf numFmtId="0" fontId="18" fillId="2" borderId="2" xfId="0" applyFont="1" applyFill="1" applyBorder="1" applyAlignment="1">
      <alignment horizontal="center" vertical="center" wrapText="1"/>
    </xf>
    <xf numFmtId="0" fontId="19" fillId="2" borderId="2" xfId="0" applyFont="1" applyFill="1" applyBorder="1" applyAlignment="1">
      <alignment vertical="center" wrapText="1"/>
    </xf>
    <xf numFmtId="0" fontId="20" fillId="2" borderId="2" xfId="0" applyFont="1" applyFill="1" applyBorder="1" applyAlignment="1">
      <alignment vertical="center" wrapText="1"/>
    </xf>
    <xf numFmtId="0" fontId="21" fillId="0" borderId="2" xfId="0" applyFont="1" applyBorder="1" applyAlignment="1">
      <alignment horizontal="center" vertical="center"/>
    </xf>
    <xf numFmtId="173" fontId="22" fillId="0" borderId="2" xfId="0" applyNumberFormat="1" applyFont="1" applyBorder="1" applyAlignment="1">
      <alignment horizontal="right" vertical="center"/>
    </xf>
    <xf numFmtId="0" fontId="13" fillId="0" borderId="0" xfId="0" applyFont="1"/>
    <xf numFmtId="0" fontId="19" fillId="0" borderId="2" xfId="0" applyFont="1" applyBorder="1" applyAlignment="1">
      <alignment horizontal="center" vertical="center" wrapText="1"/>
    </xf>
    <xf numFmtId="0" fontId="19" fillId="0" borderId="2" xfId="0" applyFont="1" applyBorder="1" applyAlignment="1">
      <alignment horizontal="left" vertical="center" wrapText="1"/>
    </xf>
    <xf numFmtId="1" fontId="19" fillId="0" borderId="2" xfId="17" applyNumberFormat="1" applyFont="1" applyBorder="1" applyAlignment="1">
      <alignment horizontal="center" vertical="center" wrapText="1"/>
    </xf>
    <xf numFmtId="173" fontId="19" fillId="0" borderId="2" xfId="0" applyNumberFormat="1" applyFont="1" applyBorder="1" applyAlignment="1">
      <alignment vertical="center"/>
    </xf>
    <xf numFmtId="173" fontId="19" fillId="0" borderId="2" xfId="0" applyNumberFormat="1" applyFont="1" applyBorder="1" applyAlignment="1">
      <alignment horizontal="right" vertical="center"/>
    </xf>
    <xf numFmtId="173" fontId="19" fillId="0" borderId="2" xfId="1" applyNumberFormat="1" applyFont="1" applyFill="1" applyBorder="1" applyAlignment="1">
      <alignment vertical="center"/>
    </xf>
    <xf numFmtId="173" fontId="19" fillId="0" borderId="2" xfId="1" applyNumberFormat="1" applyFont="1" applyFill="1" applyBorder="1" applyAlignment="1">
      <alignment horizontal="right" vertical="center"/>
    </xf>
    <xf numFmtId="0" fontId="19" fillId="0" borderId="2" xfId="0" applyFont="1" applyBorder="1" applyAlignment="1">
      <alignment vertical="center" wrapText="1"/>
    </xf>
    <xf numFmtId="173" fontId="19" fillId="0" borderId="2" xfId="1" applyNumberFormat="1" applyFont="1" applyFill="1" applyBorder="1" applyAlignment="1">
      <alignment horizontal="center" vertical="center" wrapText="1"/>
    </xf>
    <xf numFmtId="0" fontId="19" fillId="0" borderId="2" xfId="6" applyFont="1" applyBorder="1" applyAlignment="1">
      <alignment vertical="center" wrapText="1"/>
    </xf>
    <xf numFmtId="3" fontId="19" fillId="0" borderId="2" xfId="17" applyNumberFormat="1" applyFont="1" applyBorder="1" applyAlignment="1">
      <alignment horizontal="center" vertical="center" wrapText="1"/>
    </xf>
    <xf numFmtId="0" fontId="23" fillId="0" borderId="2" xfId="0" applyFont="1" applyBorder="1" applyAlignment="1">
      <alignment horizontal="left" vertical="center" wrapText="1"/>
    </xf>
    <xf numFmtId="1" fontId="23" fillId="0" borderId="2" xfId="17" applyNumberFormat="1" applyFont="1" applyBorder="1" applyAlignment="1">
      <alignment horizontal="center" vertical="center" wrapText="1"/>
    </xf>
    <xf numFmtId="173" fontId="14" fillId="0" borderId="0" xfId="0" applyNumberFormat="1" applyFont="1"/>
    <xf numFmtId="173" fontId="13" fillId="0" borderId="2" xfId="0" applyNumberFormat="1" applyFont="1" applyBorder="1" applyAlignment="1">
      <alignment horizontal="center" vertical="center"/>
    </xf>
    <xf numFmtId="0" fontId="13" fillId="0" borderId="0" xfId="0" applyFont="1" applyAlignment="1">
      <alignment horizontal="center" vertical="center"/>
    </xf>
    <xf numFmtId="0" fontId="24" fillId="0" borderId="2" xfId="0" applyFont="1" applyBorder="1" applyAlignment="1">
      <alignment horizontal="center" vertical="center"/>
    </xf>
    <xf numFmtId="0" fontId="21" fillId="0" borderId="2" xfId="6" applyFont="1" applyBorder="1" applyAlignment="1">
      <alignment vertical="center" wrapText="1"/>
    </xf>
    <xf numFmtId="0" fontId="24" fillId="0" borderId="2" xfId="0" applyFont="1" applyBorder="1" applyAlignment="1">
      <alignment horizontal="center"/>
    </xf>
    <xf numFmtId="173" fontId="24" fillId="0" borderId="2" xfId="0" applyNumberFormat="1" applyFont="1" applyBorder="1" applyAlignment="1">
      <alignment horizontal="center" vertical="center"/>
    </xf>
    <xf numFmtId="173" fontId="24" fillId="0" borderId="2" xfId="0" applyNumberFormat="1" applyFont="1" applyBorder="1" applyAlignment="1">
      <alignment vertical="center"/>
    </xf>
    <xf numFmtId="0" fontId="24" fillId="0" borderId="0" xfId="0" applyFont="1"/>
    <xf numFmtId="0" fontId="14" fillId="0" borderId="2" xfId="0" applyFont="1" applyBorder="1" applyAlignment="1">
      <alignment vertical="center" wrapText="1"/>
    </xf>
    <xf numFmtId="3" fontId="14" fillId="0" borderId="2" xfId="0" applyNumberFormat="1" applyFont="1" applyBorder="1" applyAlignment="1">
      <alignment horizontal="right" vertical="center" wrapText="1"/>
    </xf>
    <xf numFmtId="0" fontId="24" fillId="0" borderId="2" xfId="0" applyFont="1" applyBorder="1" applyAlignment="1">
      <alignment vertical="center" wrapText="1"/>
    </xf>
    <xf numFmtId="173" fontId="21" fillId="0" borderId="2" xfId="0" applyNumberFormat="1" applyFont="1" applyBorder="1" applyAlignment="1">
      <alignment vertical="center"/>
    </xf>
    <xf numFmtId="0" fontId="14" fillId="0" borderId="2" xfId="0" applyFont="1" applyBorder="1"/>
    <xf numFmtId="1" fontId="21" fillId="0" borderId="2" xfId="17" applyNumberFormat="1" applyFont="1" applyBorder="1" applyAlignment="1">
      <alignment horizontal="center" vertical="center" wrapText="1"/>
    </xf>
    <xf numFmtId="0" fontId="24" fillId="0" borderId="2" xfId="0" applyFont="1" applyBorder="1"/>
    <xf numFmtId="0" fontId="13" fillId="0" borderId="2" xfId="0" applyFont="1" applyBorder="1"/>
    <xf numFmtId="0" fontId="25" fillId="0" borderId="2" xfId="0" applyFont="1" applyBorder="1" applyAlignment="1">
      <alignment horizontal="center" vertical="center"/>
    </xf>
    <xf numFmtId="0" fontId="25" fillId="0" borderId="2" xfId="0" applyFont="1" applyBorder="1"/>
    <xf numFmtId="0" fontId="14" fillId="0" borderId="2" xfId="0" applyFont="1" applyBorder="1" applyAlignment="1">
      <alignment horizontal="center" vertical="center" wrapText="1"/>
    </xf>
    <xf numFmtId="0" fontId="25" fillId="0" borderId="0" xfId="0" applyFont="1" applyAlignment="1">
      <alignment horizontal="center" vertical="center"/>
    </xf>
    <xf numFmtId="0" fontId="25" fillId="0" borderId="2" xfId="0" applyFont="1" applyBorder="1" applyAlignment="1">
      <alignment vertical="center" wrapText="1"/>
    </xf>
    <xf numFmtId="0" fontId="17" fillId="0" borderId="9" xfId="0" applyFont="1" applyBorder="1" applyAlignment="1">
      <alignment horizontal="center" vertical="center" wrapText="1"/>
    </xf>
    <xf numFmtId="0" fontId="17" fillId="0" borderId="9" xfId="0" applyFont="1" applyBorder="1" applyAlignment="1">
      <alignment vertical="center" wrapText="1"/>
    </xf>
    <xf numFmtId="0" fontId="25" fillId="0" borderId="2" xfId="0" applyFont="1" applyBorder="1" applyAlignment="1">
      <alignment wrapText="1"/>
    </xf>
    <xf numFmtId="0" fontId="14" fillId="0" borderId="0" xfId="0" applyFont="1" applyAlignment="1">
      <alignment vertical="center" wrapText="1"/>
    </xf>
    <xf numFmtId="0" fontId="14" fillId="0" borderId="2" xfId="0" applyFont="1" applyBorder="1" applyAlignment="1">
      <alignment horizontal="center"/>
    </xf>
    <xf numFmtId="0" fontId="14" fillId="0" borderId="10" xfId="0" applyFont="1" applyBorder="1" applyAlignment="1">
      <alignment horizontal="center" vertical="center"/>
    </xf>
    <xf numFmtId="0" fontId="17" fillId="0" borderId="2" xfId="0" applyFont="1" applyBorder="1" applyAlignment="1">
      <alignment vertical="center" wrapText="1"/>
    </xf>
    <xf numFmtId="0" fontId="19" fillId="0" borderId="2" xfId="0" applyFont="1" applyBorder="1" applyAlignment="1">
      <alignment horizontal="justify" vertical="center"/>
    </xf>
    <xf numFmtId="0" fontId="25" fillId="0" borderId="2" xfId="0" applyFont="1" applyBorder="1" applyAlignment="1">
      <alignment horizontal="justify" vertical="center"/>
    </xf>
    <xf numFmtId="0" fontId="13" fillId="0" borderId="2" xfId="0" applyFont="1" applyBorder="1" applyAlignment="1">
      <alignment vertical="center" wrapText="1"/>
    </xf>
    <xf numFmtId="173" fontId="24" fillId="0" borderId="2" xfId="0" applyNumberFormat="1" applyFont="1" applyBorder="1"/>
    <xf numFmtId="0" fontId="14" fillId="0" borderId="2" xfId="0" applyFont="1" applyBorder="1" applyAlignment="1">
      <alignment wrapText="1"/>
    </xf>
    <xf numFmtId="0" fontId="28" fillId="0" borderId="0" xfId="0" applyFont="1" applyAlignment="1">
      <alignment vertical="center" wrapText="1"/>
    </xf>
    <xf numFmtId="0" fontId="28" fillId="0" borderId="0" xfId="0" applyFont="1" applyAlignment="1">
      <alignment horizontal="center" vertical="center" wrapText="1"/>
    </xf>
    <xf numFmtId="0" fontId="13" fillId="0" borderId="0" xfId="0" applyFont="1" applyAlignment="1">
      <alignment horizontal="center" wrapText="1"/>
    </xf>
    <xf numFmtId="171" fontId="13" fillId="0" borderId="2" xfId="1" applyFont="1" applyFill="1" applyBorder="1" applyAlignment="1">
      <alignment vertical="center" wrapText="1"/>
    </xf>
    <xf numFmtId="171" fontId="13" fillId="0" borderId="2" xfId="1" applyFont="1" applyFill="1" applyBorder="1" applyAlignment="1">
      <alignment horizontal="left" vertical="center" wrapText="1"/>
    </xf>
    <xf numFmtId="171" fontId="24" fillId="0" borderId="2" xfId="1" applyFont="1" applyFill="1" applyBorder="1" applyAlignment="1">
      <alignment vertical="center" wrapText="1"/>
    </xf>
    <xf numFmtId="171" fontId="24" fillId="0" borderId="2" xfId="1" applyFont="1" applyFill="1" applyBorder="1" applyAlignment="1">
      <alignment horizontal="left" vertical="center" wrapText="1"/>
    </xf>
    <xf numFmtId="171" fontId="14" fillId="0" borderId="2" xfId="40" applyFont="1" applyFill="1" applyBorder="1" applyAlignment="1">
      <alignment horizontal="left" vertical="center" wrapText="1"/>
    </xf>
    <xf numFmtId="171" fontId="14" fillId="0" borderId="2" xfId="1" applyFont="1" applyFill="1" applyBorder="1" applyAlignment="1">
      <alignment vertical="center" wrapText="1"/>
    </xf>
    <xf numFmtId="171" fontId="14" fillId="0" borderId="2" xfId="1" applyFont="1" applyFill="1" applyBorder="1" applyAlignment="1">
      <alignment horizontal="left" vertical="center" wrapText="1"/>
    </xf>
    <xf numFmtId="0" fontId="24" fillId="0" borderId="5" xfId="0" applyFont="1" applyBorder="1"/>
    <xf numFmtId="0" fontId="14" fillId="2" borderId="2" xfId="0" applyFont="1" applyFill="1" applyBorder="1" applyAlignment="1">
      <alignment horizontal="left" vertical="center" wrapText="1"/>
    </xf>
    <xf numFmtId="171" fontId="14" fillId="2" borderId="2" xfId="40" applyFont="1" applyFill="1" applyBorder="1" applyAlignment="1">
      <alignment horizontal="left" vertical="center" wrapText="1"/>
    </xf>
    <xf numFmtId="171" fontId="14" fillId="2" borderId="2" xfId="0" applyNumberFormat="1" applyFont="1" applyFill="1" applyBorder="1" applyAlignment="1">
      <alignment vertical="center" wrapText="1"/>
    </xf>
    <xf numFmtId="171" fontId="14" fillId="2" borderId="2" xfId="0" applyNumberFormat="1" applyFont="1" applyFill="1" applyBorder="1" applyAlignment="1">
      <alignment horizontal="right" vertical="center" wrapText="1"/>
    </xf>
    <xf numFmtId="171" fontId="24" fillId="0" borderId="2" xfId="40" applyFont="1" applyFill="1" applyBorder="1" applyAlignment="1">
      <alignment horizontal="left" vertical="center" wrapText="1"/>
    </xf>
    <xf numFmtId="0" fontId="13" fillId="2" borderId="3" xfId="0" applyFont="1" applyFill="1" applyBorder="1" applyAlignment="1">
      <alignment horizontal="center" vertical="center"/>
    </xf>
    <xf numFmtId="0" fontId="13" fillId="2" borderId="2" xfId="0" applyFont="1" applyFill="1" applyBorder="1"/>
    <xf numFmtId="171" fontId="13" fillId="2" borderId="2" xfId="0" applyNumberFormat="1" applyFont="1" applyFill="1" applyBorder="1" applyAlignment="1">
      <alignment vertical="center" wrapText="1"/>
    </xf>
    <xf numFmtId="0" fontId="14" fillId="2" borderId="3" xfId="0" applyFont="1" applyFill="1" applyBorder="1" applyAlignment="1">
      <alignment horizontal="center" vertical="center"/>
    </xf>
    <xf numFmtId="0" fontId="14" fillId="2" borderId="2" xfId="0" applyFont="1" applyFill="1" applyBorder="1" applyAlignment="1">
      <alignment vertical="center"/>
    </xf>
    <xf numFmtId="0" fontId="14" fillId="2" borderId="2" xfId="0" applyFont="1" applyFill="1" applyBorder="1" applyAlignment="1">
      <alignment vertical="center" wrapText="1"/>
    </xf>
    <xf numFmtId="172" fontId="4"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172" fontId="7" fillId="0" borderId="2" xfId="3" applyNumberFormat="1" applyFont="1" applyBorder="1" applyAlignment="1">
      <alignment horizontal="center" vertical="center" wrapText="1"/>
    </xf>
    <xf numFmtId="172" fontId="5" fillId="0" borderId="2" xfId="3" applyNumberFormat="1" applyFont="1" applyBorder="1" applyAlignment="1">
      <alignment horizontal="center" vertical="center" wrapText="1"/>
    </xf>
    <xf numFmtId="172" fontId="6" fillId="0" borderId="2" xfId="3" applyNumberFormat="1" applyFont="1" applyBorder="1" applyAlignment="1">
      <alignment horizontal="center" vertical="center" wrapText="1"/>
    </xf>
    <xf numFmtId="172" fontId="7" fillId="0" borderId="2" xfId="0" applyNumberFormat="1" applyFont="1" applyBorder="1" applyAlignment="1">
      <alignment horizontal="center" vertical="center" wrapText="1"/>
    </xf>
    <xf numFmtId="3" fontId="5" fillId="0" borderId="2" xfId="3" applyNumberFormat="1" applyFont="1" applyBorder="1" applyAlignment="1">
      <alignment horizontal="center" vertical="center" wrapText="1"/>
    </xf>
    <xf numFmtId="0" fontId="5" fillId="3" borderId="2" xfId="3" applyFont="1" applyFill="1" applyBorder="1" applyAlignment="1">
      <alignment horizontal="center" vertical="center" wrapText="1"/>
    </xf>
    <xf numFmtId="0" fontId="30" fillId="3" borderId="2" xfId="3" applyFont="1" applyFill="1" applyBorder="1" applyAlignment="1">
      <alignment horizontal="center" vertical="center" wrapText="1"/>
    </xf>
    <xf numFmtId="172" fontId="30" fillId="3" borderId="2" xfId="3" applyNumberFormat="1" applyFont="1" applyFill="1" applyBorder="1" applyAlignment="1">
      <alignment horizontal="center" vertical="center" wrapText="1"/>
    </xf>
    <xf numFmtId="3" fontId="30" fillId="3" borderId="2" xfId="3" applyNumberFormat="1" applyFont="1" applyFill="1" applyBorder="1" applyAlignment="1">
      <alignment horizontal="center" vertical="center" wrapText="1"/>
    </xf>
    <xf numFmtId="0" fontId="30" fillId="3" borderId="2" xfId="3" applyFont="1" applyFill="1" applyBorder="1" applyAlignment="1">
      <alignment horizontal="center" vertical="center"/>
    </xf>
    <xf numFmtId="172" fontId="5" fillId="0" borderId="0" xfId="0" applyNumberFormat="1" applyFont="1" applyAlignment="1">
      <alignment horizontal="right"/>
    </xf>
    <xf numFmtId="0" fontId="30" fillId="3" borderId="2" xfId="5" applyFont="1" applyFill="1" applyBorder="1" applyAlignment="1">
      <alignment horizontal="center" vertical="center" wrapText="1"/>
    </xf>
    <xf numFmtId="0" fontId="5" fillId="2" borderId="2" xfId="3" applyFont="1" applyFill="1" applyBorder="1" applyAlignment="1">
      <alignment horizontal="center" vertical="center" wrapText="1"/>
    </xf>
    <xf numFmtId="171" fontId="5" fillId="2" borderId="2" xfId="7" applyFont="1" applyFill="1" applyBorder="1" applyAlignment="1">
      <alignment horizontal="center" vertical="center" wrapText="1"/>
    </xf>
    <xf numFmtId="172" fontId="5" fillId="2" borderId="2" xfId="3" applyNumberFormat="1" applyFont="1" applyFill="1" applyBorder="1" applyAlignment="1">
      <alignment horizontal="center" vertical="center" wrapText="1"/>
    </xf>
    <xf numFmtId="3" fontId="5" fillId="2" borderId="2" xfId="3" applyNumberFormat="1" applyFont="1" applyFill="1" applyBorder="1" applyAlignment="1">
      <alignment horizontal="center" vertical="center" wrapText="1"/>
    </xf>
    <xf numFmtId="0" fontId="5" fillId="2" borderId="2" xfId="3" applyFont="1" applyFill="1" applyBorder="1" applyAlignment="1">
      <alignment horizontal="center" vertical="center"/>
    </xf>
    <xf numFmtId="0" fontId="5" fillId="2" borderId="0" xfId="0" applyFont="1" applyFill="1"/>
    <xf numFmtId="0" fontId="5" fillId="2" borderId="2" xfId="14" applyFont="1" applyFill="1" applyBorder="1" applyAlignment="1">
      <alignment horizontal="center" vertical="center" wrapText="1"/>
    </xf>
    <xf numFmtId="0" fontId="30" fillId="2" borderId="2" xfId="3" applyFont="1" applyFill="1" applyBorder="1" applyAlignment="1">
      <alignment horizontal="center" vertical="center" wrapText="1"/>
    </xf>
    <xf numFmtId="0" fontId="30" fillId="2" borderId="0" xfId="0" applyFont="1" applyFill="1"/>
    <xf numFmtId="2" fontId="5" fillId="2" borderId="2" xfId="3" applyNumberFormat="1" applyFont="1" applyFill="1" applyBorder="1" applyAlignment="1">
      <alignment horizontal="center" vertical="center" wrapText="1"/>
    </xf>
    <xf numFmtId="0" fontId="5" fillId="2" borderId="2" xfId="5" applyFont="1" applyFill="1" applyBorder="1" applyAlignment="1">
      <alignment horizontal="center" vertical="center" wrapText="1"/>
    </xf>
    <xf numFmtId="0" fontId="7" fillId="2" borderId="2" xfId="3" applyFont="1" applyFill="1" applyBorder="1" applyAlignment="1">
      <alignment horizontal="center" vertical="center" wrapText="1"/>
    </xf>
    <xf numFmtId="171" fontId="7" fillId="2" borderId="2" xfId="3" applyNumberFormat="1" applyFont="1" applyFill="1" applyBorder="1" applyAlignment="1">
      <alignment horizontal="center" vertical="center" wrapText="1"/>
    </xf>
    <xf numFmtId="171" fontId="7" fillId="2" borderId="2" xfId="7" applyFont="1" applyFill="1" applyBorder="1" applyAlignment="1">
      <alignment horizontal="center" vertical="center" wrapText="1"/>
    </xf>
    <xf numFmtId="0" fontId="6" fillId="2" borderId="2" xfId="3" applyFont="1" applyFill="1" applyBorder="1" applyAlignment="1">
      <alignment horizontal="center" vertical="center"/>
    </xf>
    <xf numFmtId="0" fontId="6" fillId="2" borderId="0" xfId="0" applyFont="1" applyFill="1"/>
    <xf numFmtId="0" fontId="5" fillId="2" borderId="2" xfId="16" applyFont="1" applyFill="1" applyBorder="1" applyAlignment="1">
      <alignment horizontal="center" vertical="center" wrapText="1"/>
    </xf>
    <xf numFmtId="0" fontId="5" fillId="2" borderId="2" xfId="15" applyFont="1" applyFill="1" applyBorder="1" applyAlignment="1">
      <alignment horizontal="center" vertical="center" wrapText="1"/>
    </xf>
    <xf numFmtId="0" fontId="31" fillId="2" borderId="2" xfId="3" applyFont="1" applyFill="1" applyBorder="1" applyAlignment="1">
      <alignment horizontal="center" vertical="center" wrapText="1"/>
    </xf>
    <xf numFmtId="0" fontId="30" fillId="3" borderId="2" xfId="0" applyFont="1" applyFill="1" applyBorder="1" applyAlignment="1">
      <alignment horizontal="center" vertical="center" wrapText="1"/>
    </xf>
    <xf numFmtId="0" fontId="30" fillId="2" borderId="0" xfId="0" applyFont="1" applyFill="1" applyAlignment="1">
      <alignment horizontal="center" vertical="center" wrapText="1"/>
    </xf>
    <xf numFmtId="0" fontId="30" fillId="3" borderId="2" xfId="16" applyFont="1" applyFill="1" applyBorder="1" applyAlignment="1">
      <alignment horizontal="center" vertical="center" wrapText="1"/>
    </xf>
    <xf numFmtId="4" fontId="5" fillId="0" borderId="2" xfId="3" applyNumberFormat="1" applyFont="1" applyBorder="1" applyAlignment="1">
      <alignment horizontal="center" vertical="center" wrapText="1"/>
    </xf>
    <xf numFmtId="0" fontId="13" fillId="0" borderId="2" xfId="0" applyFont="1" applyBorder="1" applyAlignment="1">
      <alignment horizontal="center" vertical="center" wrapText="1"/>
    </xf>
    <xf numFmtId="0" fontId="14" fillId="0" borderId="0" xfId="0" applyFont="1" applyAlignment="1">
      <alignment horizontal="center"/>
    </xf>
    <xf numFmtId="0" fontId="13" fillId="0" borderId="2" xfId="0" applyFont="1" applyBorder="1" applyAlignment="1">
      <alignment horizontal="center" vertical="center"/>
    </xf>
    <xf numFmtId="0" fontId="14" fillId="0" borderId="2" xfId="39" applyFont="1" applyBorder="1" applyAlignment="1">
      <alignment horizontal="center" vertical="center" wrapText="1"/>
    </xf>
    <xf numFmtId="0" fontId="27" fillId="0" borderId="0" xfId="0" applyFont="1" applyAlignment="1">
      <alignment horizontal="center" vertical="center" wrapText="1"/>
    </xf>
    <xf numFmtId="171" fontId="32" fillId="0" borderId="2" xfId="40" applyFont="1" applyFill="1" applyBorder="1" applyAlignment="1">
      <alignment horizontal="left" vertical="center" wrapText="1"/>
    </xf>
    <xf numFmtId="171" fontId="25" fillId="2" borderId="2" xfId="0" applyNumberFormat="1" applyFont="1" applyFill="1" applyBorder="1" applyAlignment="1">
      <alignment vertical="center" wrapText="1"/>
    </xf>
    <xf numFmtId="0" fontId="22" fillId="0" borderId="0" xfId="0" applyFont="1" applyAlignment="1">
      <alignment horizontal="center" wrapText="1"/>
    </xf>
    <xf numFmtId="0" fontId="19" fillId="0" borderId="0" xfId="0" applyFont="1"/>
    <xf numFmtId="0" fontId="19" fillId="0" borderId="0" xfId="0" applyFont="1" applyAlignment="1">
      <alignment horizontal="center" vertical="center"/>
    </xf>
    <xf numFmtId="3" fontId="33" fillId="0" borderId="0" xfId="0" applyNumberFormat="1" applyFont="1" applyAlignment="1">
      <alignment horizontal="center" vertical="center" wrapText="1"/>
    </xf>
    <xf numFmtId="0" fontId="33" fillId="0" borderId="0" xfId="0" applyFont="1" applyAlignment="1">
      <alignment horizontal="left" vertical="center" wrapText="1"/>
    </xf>
    <xf numFmtId="0" fontId="33" fillId="0" borderId="0" xfId="0" applyFont="1" applyAlignment="1">
      <alignment horizontal="center" vertical="center" wrapText="1"/>
    </xf>
    <xf numFmtId="0" fontId="15" fillId="0" borderId="1" xfId="0" applyFont="1" applyBorder="1"/>
    <xf numFmtId="0" fontId="22" fillId="0" borderId="2" xfId="0" applyFont="1" applyBorder="1" applyAlignment="1">
      <alignment horizontal="center" vertical="center" wrapText="1"/>
    </xf>
    <xf numFmtId="3" fontId="22" fillId="0" borderId="2" xfId="4" applyNumberFormat="1" applyFont="1" applyBorder="1" applyAlignment="1">
      <alignment horizontal="center" vertical="center" wrapText="1"/>
    </xf>
    <xf numFmtId="0" fontId="22" fillId="0" borderId="2" xfId="4" applyFont="1" applyBorder="1" applyAlignment="1">
      <alignment horizontal="left" vertical="center" wrapText="1"/>
    </xf>
    <xf numFmtId="172" fontId="22" fillId="0" borderId="2" xfId="0" applyNumberFormat="1" applyFont="1" applyBorder="1" applyAlignment="1">
      <alignment horizontal="right" vertical="center"/>
    </xf>
    <xf numFmtId="0" fontId="22" fillId="0" borderId="2" xfId="0" applyFont="1" applyBorder="1" applyAlignment="1">
      <alignment vertical="center"/>
    </xf>
    <xf numFmtId="0" fontId="22" fillId="0" borderId="0" xfId="0" applyFont="1" applyAlignment="1">
      <alignment horizontal="center" vertical="center"/>
    </xf>
    <xf numFmtId="3" fontId="22" fillId="2" borderId="2" xfId="4" applyNumberFormat="1" applyFont="1" applyFill="1" applyBorder="1" applyAlignment="1">
      <alignment horizontal="center" vertical="center" wrapText="1"/>
    </xf>
    <xf numFmtId="172" fontId="22" fillId="2" borderId="2" xfId="0" applyNumberFormat="1" applyFont="1" applyFill="1" applyBorder="1" applyAlignment="1">
      <alignment horizontal="right" vertical="center"/>
    </xf>
    <xf numFmtId="0" fontId="19" fillId="2" borderId="2" xfId="0" applyFont="1" applyFill="1" applyBorder="1" applyAlignment="1">
      <alignment vertical="center"/>
    </xf>
    <xf numFmtId="0" fontId="19" fillId="2" borderId="0" xfId="0" applyFont="1" applyFill="1" applyAlignment="1">
      <alignment horizontal="center" vertical="center"/>
    </xf>
    <xf numFmtId="3" fontId="19" fillId="2" borderId="2" xfId="10" applyNumberFormat="1" applyFont="1" applyFill="1" applyBorder="1" applyAlignment="1">
      <alignment horizontal="center" vertical="center" wrapText="1"/>
    </xf>
    <xf numFmtId="0" fontId="19" fillId="2" borderId="2" xfId="10" applyFont="1" applyFill="1" applyBorder="1" applyAlignment="1">
      <alignment horizontal="center" vertical="center" wrapText="1"/>
    </xf>
    <xf numFmtId="172" fontId="19" fillId="2" borderId="2" xfId="0" applyNumberFormat="1" applyFont="1" applyFill="1" applyBorder="1" applyAlignment="1">
      <alignment horizontal="right" vertical="center"/>
    </xf>
    <xf numFmtId="172" fontId="19" fillId="2" borderId="2" xfId="0" applyNumberFormat="1" applyFont="1" applyFill="1" applyBorder="1" applyAlignment="1">
      <alignment vertical="center" wrapText="1"/>
    </xf>
    <xf numFmtId="172" fontId="19" fillId="2" borderId="2" xfId="10" applyNumberFormat="1" applyFont="1" applyFill="1" applyBorder="1" applyAlignment="1">
      <alignment vertical="center" wrapText="1"/>
    </xf>
    <xf numFmtId="0" fontId="19" fillId="2" borderId="2" xfId="10" applyFont="1" applyFill="1" applyBorder="1" applyAlignment="1">
      <alignment vertical="center" wrapText="1"/>
    </xf>
    <xf numFmtId="172" fontId="19" fillId="2" borderId="2" xfId="28" applyNumberFormat="1" applyFont="1" applyFill="1" applyBorder="1" applyAlignment="1">
      <alignment vertical="center" wrapText="1"/>
    </xf>
    <xf numFmtId="4" fontId="19" fillId="2" borderId="2" xfId="29" applyNumberFormat="1" applyFont="1" applyFill="1" applyBorder="1" applyAlignment="1">
      <alignment horizontal="left" vertical="center" wrapText="1"/>
    </xf>
    <xf numFmtId="172" fontId="19" fillId="2" borderId="2" xfId="29" applyNumberFormat="1" applyFont="1" applyFill="1" applyBorder="1" applyAlignment="1">
      <alignment vertical="center" wrapText="1"/>
    </xf>
    <xf numFmtId="4" fontId="19" fillId="2" borderId="2" xfId="30" applyNumberFormat="1" applyFont="1" applyFill="1" applyBorder="1" applyAlignment="1">
      <alignment horizontal="left" vertical="center" wrapText="1"/>
    </xf>
    <xf numFmtId="172" fontId="19" fillId="2" borderId="2" xfId="30" applyNumberFormat="1" applyFont="1" applyFill="1" applyBorder="1" applyAlignment="1">
      <alignment vertical="center" wrapText="1"/>
    </xf>
    <xf numFmtId="4" fontId="19" fillId="2" borderId="2" xfId="31" applyNumberFormat="1" applyFont="1" applyFill="1" applyBorder="1" applyAlignment="1">
      <alignment horizontal="left" vertical="center" wrapText="1"/>
    </xf>
    <xf numFmtId="4" fontId="19" fillId="2" borderId="2" xfId="32" applyNumberFormat="1" applyFont="1" applyFill="1" applyBorder="1" applyAlignment="1">
      <alignment horizontal="left" vertical="center" wrapText="1"/>
    </xf>
    <xf numFmtId="172" fontId="19" fillId="2" borderId="2" xfId="33" applyNumberFormat="1" applyFont="1" applyFill="1" applyBorder="1" applyAlignment="1">
      <alignment vertical="center" wrapText="1"/>
    </xf>
    <xf numFmtId="172" fontId="19" fillId="2" borderId="2" xfId="32" applyNumberFormat="1" applyFont="1" applyFill="1" applyBorder="1" applyAlignment="1">
      <alignment vertical="center" wrapText="1"/>
    </xf>
    <xf numFmtId="0" fontId="19" fillId="0" borderId="2" xfId="0" applyFont="1" applyBorder="1" applyAlignment="1">
      <alignment vertical="center"/>
    </xf>
    <xf numFmtId="3" fontId="19" fillId="2" borderId="2" xfId="0" applyNumberFormat="1" applyFont="1" applyFill="1" applyBorder="1" applyAlignment="1">
      <alignment horizontal="center" vertical="center" wrapText="1"/>
    </xf>
    <xf numFmtId="0" fontId="19" fillId="2" borderId="2" xfId="4" applyFont="1" applyFill="1" applyBorder="1" applyAlignment="1">
      <alignment horizontal="left" vertical="center" wrapText="1"/>
    </xf>
    <xf numFmtId="3" fontId="19" fillId="2" borderId="2" xfId="26" applyNumberFormat="1" applyFont="1" applyFill="1" applyBorder="1" applyAlignment="1">
      <alignment horizontal="center" vertical="center" wrapText="1"/>
    </xf>
    <xf numFmtId="0" fontId="19" fillId="2" borderId="2" xfId="26" applyFont="1" applyFill="1" applyBorder="1" applyAlignment="1">
      <alignment horizontal="left" vertical="center" wrapText="1"/>
    </xf>
    <xf numFmtId="172" fontId="19" fillId="2" borderId="2" xfId="26" applyNumberFormat="1" applyFont="1" applyFill="1" applyBorder="1" applyAlignment="1">
      <alignment vertical="center" wrapText="1"/>
    </xf>
    <xf numFmtId="3" fontId="19" fillId="2" borderId="2" xfId="4" applyNumberFormat="1" applyFont="1" applyFill="1" applyBorder="1" applyAlignment="1">
      <alignment horizontal="center" vertical="center" wrapText="1"/>
    </xf>
    <xf numFmtId="3" fontId="19" fillId="2" borderId="2" xfId="4" quotePrefix="1" applyNumberFormat="1" applyFont="1" applyFill="1" applyBorder="1" applyAlignment="1">
      <alignment horizontal="center" vertical="center" wrapText="1"/>
    </xf>
    <xf numFmtId="0" fontId="19" fillId="2" borderId="2" xfId="0" applyFont="1" applyFill="1" applyBorder="1" applyAlignment="1">
      <alignment horizontal="left" vertical="center" wrapText="1"/>
    </xf>
    <xf numFmtId="3" fontId="19" fillId="0" borderId="2" xfId="0" applyNumberFormat="1" applyFont="1" applyBorder="1" applyAlignment="1">
      <alignment horizontal="center" vertical="center" wrapText="1"/>
    </xf>
    <xf numFmtId="172" fontId="19" fillId="0" borderId="2" xfId="0" applyNumberFormat="1" applyFont="1" applyBorder="1" applyAlignment="1">
      <alignment horizontal="right" vertical="center"/>
    </xf>
    <xf numFmtId="172" fontId="19" fillId="0" borderId="2" xfId="0" applyNumberFormat="1" applyFont="1" applyBorder="1" applyAlignment="1">
      <alignment vertical="center" wrapText="1"/>
    </xf>
    <xf numFmtId="172" fontId="19" fillId="2" borderId="2" xfId="4" applyNumberFormat="1" applyFont="1" applyFill="1" applyBorder="1" applyAlignment="1">
      <alignment vertical="center" wrapText="1"/>
    </xf>
    <xf numFmtId="172" fontId="19" fillId="2" borderId="2" xfId="13" applyNumberFormat="1" applyFont="1" applyFill="1" applyBorder="1" applyAlignment="1">
      <alignment vertical="center" wrapText="1"/>
    </xf>
    <xf numFmtId="3" fontId="22" fillId="0" borderId="2" xfId="0" applyNumberFormat="1" applyFont="1" applyBorder="1" applyAlignment="1">
      <alignment horizontal="center" vertical="center" wrapText="1"/>
    </xf>
    <xf numFmtId="3" fontId="19" fillId="0" borderId="2" xfId="4" applyNumberFormat="1" applyFont="1" applyBorder="1" applyAlignment="1">
      <alignment horizontal="center" vertical="center" wrapText="1"/>
    </xf>
    <xf numFmtId="0" fontId="19" fillId="0" borderId="2" xfId="4" applyFont="1" applyBorder="1" applyAlignment="1">
      <alignment horizontal="left" vertical="center" wrapText="1"/>
    </xf>
    <xf numFmtId="172" fontId="19" fillId="0" borderId="2" xfId="34" applyNumberFormat="1" applyFont="1" applyBorder="1" applyAlignment="1">
      <alignment vertical="center" wrapText="1"/>
    </xf>
    <xf numFmtId="0" fontId="22" fillId="0" borderId="0" xfId="0" applyFont="1"/>
    <xf numFmtId="0" fontId="19" fillId="2" borderId="0" xfId="0" applyFont="1" applyFill="1"/>
    <xf numFmtId="3" fontId="19" fillId="2" borderId="0" xfId="0" applyNumberFormat="1" applyFont="1" applyFill="1" applyAlignment="1">
      <alignment horizontal="center" vertical="center"/>
    </xf>
    <xf numFmtId="0" fontId="19" fillId="2" borderId="0" xfId="0" applyFont="1" applyFill="1" applyAlignment="1">
      <alignment horizontal="left" vertical="center" wrapText="1"/>
    </xf>
    <xf numFmtId="0" fontId="19" fillId="2" borderId="0" xfId="0" applyFont="1" applyFill="1" applyAlignment="1">
      <alignment horizontal="left"/>
    </xf>
    <xf numFmtId="3" fontId="19" fillId="0" borderId="0" xfId="0" applyNumberFormat="1" applyFont="1" applyAlignment="1">
      <alignment horizontal="center" vertical="center"/>
    </xf>
    <xf numFmtId="0" fontId="19" fillId="0" borderId="0" xfId="0" applyFont="1" applyAlignment="1">
      <alignment horizontal="left" vertical="center" wrapText="1"/>
    </xf>
    <xf numFmtId="0" fontId="19" fillId="0" borderId="0" xfId="0" applyFont="1" applyAlignment="1">
      <alignment horizontal="left"/>
    </xf>
    <xf numFmtId="0" fontId="4" fillId="0" borderId="2" xfId="3" applyFont="1" applyBorder="1" applyAlignment="1">
      <alignment horizontal="center" vertical="center" wrapText="1"/>
    </xf>
    <xf numFmtId="0" fontId="6" fillId="0" borderId="0" xfId="3" applyFont="1" applyAlignment="1">
      <alignment horizontal="left" vertical="center" wrapText="1"/>
    </xf>
    <xf numFmtId="0" fontId="6" fillId="0" borderId="0" xfId="3" applyFont="1" applyAlignment="1">
      <alignment horizontal="right" vertical="center" wrapText="1"/>
    </xf>
    <xf numFmtId="0" fontId="4" fillId="0" borderId="2" xfId="0" applyFont="1" applyBorder="1" applyAlignment="1">
      <alignment vertical="center" wrapText="1"/>
    </xf>
    <xf numFmtId="172" fontId="4" fillId="0" borderId="2" xfId="0" applyNumberFormat="1" applyFont="1" applyBorder="1" applyAlignment="1">
      <alignment vertical="center" wrapText="1"/>
    </xf>
    <xf numFmtId="0" fontId="7" fillId="0" borderId="2" xfId="0" applyFont="1" applyBorder="1" applyAlignment="1">
      <alignment horizontal="left" vertical="center" wrapText="1"/>
    </xf>
    <xf numFmtId="0" fontId="4" fillId="0" borderId="2" xfId="0" applyFont="1" applyBorder="1" applyAlignment="1">
      <alignment horizontal="left" vertical="center" wrapText="1"/>
    </xf>
    <xf numFmtId="172" fontId="7" fillId="0" borderId="2" xfId="3" applyNumberFormat="1" applyFont="1" applyBorder="1" applyAlignment="1">
      <alignment horizontal="right" vertical="center" wrapText="1"/>
    </xf>
    <xf numFmtId="0" fontId="5" fillId="0" borderId="2" xfId="0" applyFont="1" applyBorder="1" applyAlignment="1">
      <alignment horizontal="left" vertical="center" wrapText="1"/>
    </xf>
    <xf numFmtId="172" fontId="5" fillId="0" borderId="2" xfId="3" applyNumberFormat="1" applyFont="1" applyBorder="1" applyAlignment="1">
      <alignment horizontal="right" vertical="center" wrapText="1"/>
    </xf>
    <xf numFmtId="172" fontId="5" fillId="0" borderId="2" xfId="0" applyNumberFormat="1" applyFont="1" applyBorder="1" applyAlignment="1">
      <alignment vertical="center" wrapText="1"/>
    </xf>
    <xf numFmtId="0" fontId="5" fillId="0" borderId="2" xfId="0" applyFont="1" applyBorder="1" applyAlignment="1">
      <alignment horizontal="right" vertical="center" wrapText="1"/>
    </xf>
    <xf numFmtId="0" fontId="6" fillId="0" borderId="2" xfId="3" applyFont="1" applyBorder="1" applyAlignment="1">
      <alignment horizontal="right" vertical="center" wrapText="1"/>
    </xf>
    <xf numFmtId="172" fontId="6" fillId="0" borderId="2" xfId="3" applyNumberFormat="1" applyFont="1" applyBorder="1" applyAlignment="1">
      <alignment horizontal="right" vertical="center" wrapText="1"/>
    </xf>
    <xf numFmtId="172" fontId="4" fillId="0" borderId="2" xfId="3" applyNumberFormat="1" applyFont="1" applyBorder="1" applyAlignment="1">
      <alignment horizontal="right" vertical="center" wrapText="1"/>
    </xf>
    <xf numFmtId="0" fontId="4" fillId="0" borderId="2" xfId="3" applyFont="1" applyBorder="1" applyAlignment="1">
      <alignment horizontal="right" vertical="center" wrapText="1"/>
    </xf>
    <xf numFmtId="0" fontId="7" fillId="0" borderId="2" xfId="0" applyFont="1" applyBorder="1" applyAlignment="1">
      <alignment horizontal="center" vertical="center"/>
    </xf>
    <xf numFmtId="0" fontId="7" fillId="0" borderId="2" xfId="0" applyFont="1" applyBorder="1" applyAlignment="1">
      <alignment vertical="center" wrapText="1"/>
    </xf>
    <xf numFmtId="0" fontId="7" fillId="0" borderId="2" xfId="0" applyFont="1" applyBorder="1"/>
    <xf numFmtId="172" fontId="7" fillId="0" borderId="2" xfId="0" applyNumberFormat="1" applyFont="1" applyBorder="1" applyAlignment="1">
      <alignment horizontal="right" vertical="center"/>
    </xf>
    <xf numFmtId="0" fontId="5" fillId="0" borderId="2" xfId="0" applyFont="1" applyBorder="1" applyAlignment="1">
      <alignment horizontal="center" vertical="center"/>
    </xf>
    <xf numFmtId="0" fontId="5" fillId="0" borderId="2" xfId="0" applyFont="1" applyBorder="1" applyAlignment="1">
      <alignment vertical="center" wrapText="1"/>
    </xf>
    <xf numFmtId="172" fontId="5" fillId="0" borderId="2" xfId="0" applyNumberFormat="1" applyFont="1" applyBorder="1" applyAlignment="1">
      <alignment horizontal="right" vertical="center"/>
    </xf>
    <xf numFmtId="0" fontId="5" fillId="0" borderId="2" xfId="0" applyFont="1" applyBorder="1" applyAlignment="1">
      <alignment horizontal="right" vertical="center"/>
    </xf>
    <xf numFmtId="0" fontId="5" fillId="0" borderId="2" xfId="0" applyFont="1" applyBorder="1" applyAlignment="1">
      <alignment horizontal="center"/>
    </xf>
    <xf numFmtId="172" fontId="7" fillId="0" borderId="2" xfId="3" applyNumberFormat="1" applyFont="1" applyBorder="1" applyAlignment="1">
      <alignment horizontal="right" vertical="center"/>
    </xf>
    <xf numFmtId="0" fontId="7" fillId="0" borderId="2" xfId="0" applyFont="1" applyBorder="1" applyAlignment="1">
      <alignment horizontal="right" vertical="center"/>
    </xf>
    <xf numFmtId="1" fontId="4" fillId="0" borderId="2" xfId="0" applyNumberFormat="1" applyFont="1" applyBorder="1" applyAlignment="1">
      <alignment horizontal="center" vertical="center" wrapText="1"/>
    </xf>
    <xf numFmtId="1" fontId="4" fillId="0" borderId="2" xfId="0" applyNumberFormat="1" applyFont="1" applyBorder="1" applyAlignment="1">
      <alignment horizontal="left" vertical="center" wrapText="1"/>
    </xf>
    <xf numFmtId="1" fontId="5" fillId="0" borderId="2" xfId="0" applyNumberFormat="1" applyFont="1" applyBorder="1" applyAlignment="1">
      <alignment horizontal="center" vertical="center" wrapText="1"/>
    </xf>
    <xf numFmtId="3" fontId="5" fillId="0" borderId="2" xfId="0" applyNumberFormat="1" applyFont="1" applyBorder="1" applyAlignment="1">
      <alignment horizontal="right" vertical="center"/>
    </xf>
    <xf numFmtId="1" fontId="5" fillId="0" borderId="2" xfId="0" applyNumberFormat="1" applyFont="1" applyBorder="1" applyAlignment="1">
      <alignment horizontal="left" vertical="center" wrapText="1"/>
    </xf>
    <xf numFmtId="49" fontId="5" fillId="0" borderId="2" xfId="0" applyNumberFormat="1" applyFont="1" applyBorder="1" applyAlignment="1">
      <alignment horizontal="left" vertical="center" wrapText="1"/>
    </xf>
    <xf numFmtId="0" fontId="4" fillId="0" borderId="2" xfId="0" applyFont="1" applyBorder="1" applyAlignment="1">
      <alignment horizontal="center" vertical="center"/>
    </xf>
    <xf numFmtId="0" fontId="4" fillId="0" borderId="2" xfId="0" applyFont="1" applyBorder="1" applyAlignment="1">
      <alignment vertical="center"/>
    </xf>
    <xf numFmtId="0" fontId="4" fillId="0" borderId="2" xfId="0" applyFont="1" applyBorder="1" applyAlignment="1">
      <alignment horizontal="center"/>
    </xf>
    <xf numFmtId="0" fontId="5" fillId="0" borderId="2" xfId="0" applyFont="1" applyBorder="1" applyAlignment="1">
      <alignment vertical="center"/>
    </xf>
    <xf numFmtId="0" fontId="4" fillId="0" borderId="2" xfId="0" applyFont="1" applyBorder="1"/>
    <xf numFmtId="0" fontId="5" fillId="0" borderId="2"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2" xfId="0" applyFont="1" applyBorder="1" applyAlignment="1">
      <alignment horizontal="center"/>
    </xf>
    <xf numFmtId="0" fontId="6" fillId="0" borderId="2" xfId="0" applyFont="1" applyBorder="1"/>
    <xf numFmtId="0" fontId="5" fillId="0" borderId="2" xfId="0" applyFont="1" applyBorder="1"/>
    <xf numFmtId="0" fontId="5" fillId="0" borderId="2" xfId="0" applyFont="1" applyBorder="1" applyAlignment="1">
      <alignment horizontal="left" wrapText="1"/>
    </xf>
    <xf numFmtId="4" fontId="5" fillId="2" borderId="2" xfId="3" applyNumberFormat="1" applyFont="1" applyFill="1" applyBorder="1" applyAlignment="1">
      <alignment horizontal="center" vertical="center" wrapText="1"/>
    </xf>
    <xf numFmtId="176" fontId="5" fillId="0" borderId="2" xfId="3" applyNumberFormat="1" applyFont="1" applyBorder="1" applyAlignment="1">
      <alignment horizontal="center" vertical="center" wrapText="1"/>
    </xf>
    <xf numFmtId="0" fontId="22" fillId="2" borderId="2" xfId="4" applyFont="1" applyFill="1" applyBorder="1" applyAlignment="1">
      <alignment horizontal="left" vertical="center" wrapText="1"/>
    </xf>
    <xf numFmtId="172" fontId="19" fillId="2" borderId="2" xfId="2" applyNumberFormat="1" applyFont="1" applyFill="1" applyBorder="1" applyAlignment="1">
      <alignment vertical="center" wrapText="1"/>
    </xf>
    <xf numFmtId="177" fontId="4" fillId="0" borderId="2" xfId="3" applyNumberFormat="1" applyFont="1" applyBorder="1" applyAlignment="1">
      <alignment horizontal="center" vertical="center" wrapText="1"/>
    </xf>
    <xf numFmtId="177" fontId="6" fillId="0" borderId="0" xfId="3" applyNumberFormat="1" applyFont="1" applyAlignment="1">
      <alignment horizontal="right" vertical="center" wrapText="1"/>
    </xf>
    <xf numFmtId="177" fontId="4" fillId="0" borderId="6" xfId="3" applyNumberFormat="1" applyFont="1" applyBorder="1" applyAlignment="1">
      <alignment horizontal="center" vertical="center" wrapText="1"/>
    </xf>
    <xf numFmtId="177" fontId="4" fillId="0" borderId="2" xfId="0" applyNumberFormat="1" applyFont="1" applyBorder="1" applyAlignment="1">
      <alignment vertical="center" wrapText="1"/>
    </xf>
    <xf numFmtId="177" fontId="7" fillId="0" borderId="2" xfId="3" applyNumberFormat="1" applyFont="1" applyBorder="1" applyAlignment="1">
      <alignment horizontal="right" vertical="center" wrapText="1"/>
    </xf>
    <xf numFmtId="177" fontId="5" fillId="0" borderId="2" xfId="0" applyNumberFormat="1" applyFont="1" applyBorder="1" applyAlignment="1">
      <alignment vertical="center" wrapText="1"/>
    </xf>
    <xf numFmtId="177" fontId="5" fillId="0" borderId="2" xfId="3" applyNumberFormat="1" applyFont="1" applyBorder="1" applyAlignment="1">
      <alignment horizontal="right" vertical="center" wrapText="1"/>
    </xf>
    <xf numFmtId="177" fontId="4" fillId="0" borderId="2" xfId="3" applyNumberFormat="1" applyFont="1" applyBorder="1" applyAlignment="1">
      <alignment horizontal="right" vertical="center" wrapText="1"/>
    </xf>
    <xf numFmtId="177" fontId="5" fillId="0" borderId="2" xfId="3" applyNumberFormat="1" applyFont="1" applyBorder="1" applyAlignment="1">
      <alignment horizontal="center" vertical="center" wrapText="1"/>
    </xf>
    <xf numFmtId="177" fontId="4" fillId="0" borderId="2" xfId="0" applyNumberFormat="1" applyFont="1" applyBorder="1" applyAlignment="1">
      <alignment horizontal="center" vertical="center" wrapText="1"/>
    </xf>
    <xf numFmtId="177" fontId="7" fillId="0" borderId="2" xfId="0" applyNumberFormat="1" applyFont="1" applyBorder="1" applyAlignment="1">
      <alignment horizontal="center" vertical="center" wrapText="1"/>
    </xf>
    <xf numFmtId="177" fontId="5" fillId="2" borderId="2" xfId="3" applyNumberFormat="1" applyFont="1" applyFill="1" applyBorder="1" applyAlignment="1">
      <alignment horizontal="center" vertical="center" wrapText="1"/>
    </xf>
    <xf numFmtId="177" fontId="30" fillId="3" borderId="2" xfId="3" applyNumberFormat="1" applyFont="1" applyFill="1" applyBorder="1" applyAlignment="1">
      <alignment horizontal="center" vertical="center" wrapText="1"/>
    </xf>
    <xf numFmtId="177" fontId="30" fillId="3" borderId="2" xfId="0" applyNumberFormat="1" applyFont="1" applyFill="1" applyBorder="1" applyAlignment="1">
      <alignment horizontal="center" vertical="center" wrapText="1"/>
    </xf>
    <xf numFmtId="177" fontId="5" fillId="0" borderId="2" xfId="0" applyNumberFormat="1" applyFont="1" applyBorder="1" applyAlignment="1">
      <alignment horizontal="right" vertical="center"/>
    </xf>
    <xf numFmtId="177" fontId="5" fillId="0" borderId="0" xfId="0" applyNumberFormat="1" applyFont="1" applyAlignment="1">
      <alignment horizontal="right"/>
    </xf>
    <xf numFmtId="172" fontId="19" fillId="3" borderId="2" xfId="33" applyNumberFormat="1" applyFont="1" applyFill="1" applyBorder="1" applyAlignment="1">
      <alignment vertical="center" wrapText="1"/>
    </xf>
    <xf numFmtId="172" fontId="33" fillId="0" borderId="0" xfId="0" applyNumberFormat="1" applyFont="1" applyAlignment="1">
      <alignment horizontal="left" vertical="center" wrapText="1"/>
    </xf>
    <xf numFmtId="172" fontId="25" fillId="0" borderId="2" xfId="0" applyNumberFormat="1" applyFont="1" applyBorder="1" applyAlignment="1">
      <alignment horizontal="right" vertical="center"/>
    </xf>
    <xf numFmtId="4" fontId="22" fillId="0" borderId="2" xfId="0" applyNumberFormat="1" applyFont="1" applyBorder="1" applyAlignment="1">
      <alignment horizontal="right" vertical="center"/>
    </xf>
    <xf numFmtId="4" fontId="25" fillId="0" borderId="2" xfId="0" applyNumberFormat="1" applyFont="1" applyBorder="1" applyAlignment="1">
      <alignment horizontal="right" vertical="center"/>
    </xf>
    <xf numFmtId="4" fontId="22" fillId="2" borderId="2" xfId="0" applyNumberFormat="1" applyFont="1" applyFill="1" applyBorder="1" applyAlignment="1">
      <alignment horizontal="right" vertical="center"/>
    </xf>
    <xf numFmtId="4" fontId="19" fillId="2" borderId="2" xfId="0" applyNumberFormat="1" applyFont="1" applyFill="1" applyBorder="1" applyAlignment="1">
      <alignment vertical="center"/>
    </xf>
    <xf numFmtId="4" fontId="19" fillId="2" borderId="2" xfId="10" applyNumberFormat="1" applyFont="1" applyFill="1" applyBorder="1" applyAlignment="1">
      <alignment vertical="center" wrapText="1"/>
    </xf>
    <xf numFmtId="4" fontId="19" fillId="2" borderId="2" xfId="0" applyNumberFormat="1" applyFont="1" applyFill="1" applyBorder="1" applyAlignment="1">
      <alignment vertical="center" wrapText="1"/>
    </xf>
    <xf numFmtId="4" fontId="19" fillId="2" borderId="2" xfId="26" applyNumberFormat="1" applyFont="1" applyFill="1" applyBorder="1" applyAlignment="1">
      <alignment vertical="center" wrapText="1"/>
    </xf>
    <xf numFmtId="4" fontId="19" fillId="0" borderId="2" xfId="0" applyNumberFormat="1" applyFont="1" applyBorder="1" applyAlignment="1">
      <alignment vertical="center" wrapText="1"/>
    </xf>
    <xf numFmtId="4" fontId="19" fillId="2" borderId="2" xfId="13" applyNumberFormat="1" applyFont="1" applyFill="1" applyBorder="1" applyAlignment="1">
      <alignment vertical="center" wrapText="1"/>
    </xf>
    <xf numFmtId="4" fontId="19" fillId="2" borderId="2" xfId="4" applyNumberFormat="1" applyFont="1" applyFill="1" applyBorder="1" applyAlignment="1">
      <alignment vertical="center" wrapText="1"/>
    </xf>
    <xf numFmtId="4" fontId="19" fillId="0" borderId="2" xfId="34" applyNumberFormat="1" applyFont="1" applyBorder="1" applyAlignment="1">
      <alignment vertical="center" wrapText="1"/>
    </xf>
    <xf numFmtId="4" fontId="19" fillId="2" borderId="2" xfId="34" applyNumberFormat="1" applyFont="1" applyFill="1" applyBorder="1" applyAlignment="1">
      <alignment vertical="center" wrapText="1"/>
    </xf>
    <xf numFmtId="4" fontId="25" fillId="2" borderId="2" xfId="0" applyNumberFormat="1" applyFont="1" applyFill="1" applyBorder="1" applyAlignment="1">
      <alignment horizontal="right" vertical="center"/>
    </xf>
    <xf numFmtId="4" fontId="19" fillId="2" borderId="2" xfId="0" applyNumberFormat="1" applyFont="1" applyFill="1" applyBorder="1" applyAlignment="1">
      <alignment horizontal="right" vertical="center"/>
    </xf>
    <xf numFmtId="4" fontId="19" fillId="0" borderId="2" xfId="0" applyNumberFormat="1" applyFont="1" applyBorder="1" applyAlignment="1">
      <alignment horizontal="right" vertical="center"/>
    </xf>
    <xf numFmtId="172" fontId="33" fillId="0" borderId="0" xfId="0" applyNumberFormat="1" applyFont="1" applyAlignment="1">
      <alignment horizontal="center" vertical="center" wrapText="1"/>
    </xf>
    <xf numFmtId="4" fontId="19" fillId="3" borderId="2" xfId="0" applyNumberFormat="1" applyFont="1" applyFill="1" applyBorder="1" applyAlignment="1">
      <alignment vertical="center" wrapText="1"/>
    </xf>
    <xf numFmtId="172" fontId="19" fillId="3" borderId="2" xfId="10" applyNumberFormat="1" applyFont="1" applyFill="1" applyBorder="1" applyAlignment="1">
      <alignment vertical="center" wrapText="1"/>
    </xf>
    <xf numFmtId="173" fontId="4" fillId="0" borderId="2" xfId="1" applyNumberFormat="1" applyFont="1" applyFill="1" applyBorder="1" applyAlignment="1">
      <alignment horizontal="center" vertical="center" wrapText="1"/>
    </xf>
    <xf numFmtId="173" fontId="5" fillId="0" borderId="2" xfId="1" applyNumberFormat="1" applyFont="1" applyFill="1" applyBorder="1" applyAlignment="1">
      <alignment horizontal="center" vertical="center"/>
    </xf>
    <xf numFmtId="173" fontId="6" fillId="0" borderId="2" xfId="1" applyNumberFormat="1" applyFont="1" applyFill="1" applyBorder="1" applyAlignment="1">
      <alignment horizontal="center" vertical="center"/>
    </xf>
    <xf numFmtId="171" fontId="4" fillId="0" borderId="2" xfId="1" applyFont="1" applyFill="1" applyBorder="1" applyAlignment="1">
      <alignment horizontal="right" vertical="center" wrapText="1"/>
    </xf>
    <xf numFmtId="171" fontId="7" fillId="0" borderId="2" xfId="1" applyFont="1" applyFill="1" applyBorder="1" applyAlignment="1">
      <alignment horizontal="center"/>
    </xf>
    <xf numFmtId="0" fontId="5" fillId="2" borderId="2" xfId="3" applyFont="1" applyFill="1" applyBorder="1" applyAlignment="1">
      <alignment horizontal="left" vertical="center" wrapText="1"/>
    </xf>
    <xf numFmtId="0" fontId="7" fillId="0" borderId="2" xfId="3" applyFont="1" applyBorder="1" applyAlignment="1">
      <alignment horizontal="left" vertical="center" wrapText="1"/>
    </xf>
    <xf numFmtId="0" fontId="30" fillId="3" borderId="2" xfId="3" applyFont="1" applyFill="1" applyBorder="1" applyAlignment="1">
      <alignment horizontal="left" vertical="center" wrapText="1"/>
    </xf>
    <xf numFmtId="0" fontId="5" fillId="0" borderId="2" xfId="3" applyFont="1" applyBorder="1" applyAlignment="1">
      <alignment horizontal="left" vertical="center" wrapText="1"/>
    </xf>
    <xf numFmtId="0" fontId="5" fillId="0" borderId="2" xfId="5" applyFont="1" applyBorder="1" applyAlignment="1">
      <alignment horizontal="left" vertical="center" wrapText="1"/>
    </xf>
    <xf numFmtId="0" fontId="5" fillId="2" borderId="2" xfId="12" applyFont="1" applyFill="1" applyBorder="1" applyAlignment="1" applyProtection="1">
      <alignment horizontal="left" vertical="center" wrapText="1"/>
      <protection locked="0"/>
    </xf>
    <xf numFmtId="0" fontId="5" fillId="2" borderId="2" xfId="13" applyFont="1" applyFill="1" applyBorder="1" applyAlignment="1">
      <alignment horizontal="left" vertical="center" wrapText="1"/>
    </xf>
    <xf numFmtId="0" fontId="7" fillId="0" borderId="2" xfId="12" applyFont="1" applyBorder="1" applyAlignment="1" applyProtection="1">
      <alignment horizontal="left" vertical="center" wrapText="1"/>
      <protection locked="0"/>
    </xf>
    <xf numFmtId="0" fontId="7" fillId="2" borderId="2" xfId="3" applyFont="1" applyFill="1" applyBorder="1" applyAlignment="1">
      <alignment horizontal="left" vertical="center" wrapText="1"/>
    </xf>
    <xf numFmtId="3" fontId="30" fillId="3" borderId="2" xfId="4" applyNumberFormat="1" applyFont="1" applyFill="1" applyBorder="1" applyAlignment="1">
      <alignment horizontal="left" vertical="center" wrapText="1"/>
    </xf>
    <xf numFmtId="0" fontId="7" fillId="0" borderId="2" xfId="15" applyFont="1" applyBorder="1" applyAlignment="1">
      <alignment horizontal="left" vertical="center" wrapText="1"/>
    </xf>
    <xf numFmtId="0" fontId="5" fillId="0" borderId="2" xfId="15" applyFont="1" applyBorder="1" applyAlignment="1">
      <alignment horizontal="left" vertical="center" wrapText="1"/>
    </xf>
    <xf numFmtId="0" fontId="5" fillId="2" borderId="2" xfId="16" applyFont="1" applyFill="1" applyBorder="1" applyAlignment="1">
      <alignment horizontal="left" vertical="center" wrapText="1"/>
    </xf>
    <xf numFmtId="0" fontId="30" fillId="3" borderId="2" xfId="16" applyFont="1" applyFill="1" applyBorder="1" applyAlignment="1">
      <alignment horizontal="left" vertical="center" wrapText="1"/>
    </xf>
    <xf numFmtId="0" fontId="7" fillId="0" borderId="2" xfId="16" applyFont="1" applyBorder="1" applyAlignment="1">
      <alignment horizontal="left" vertical="center" wrapText="1"/>
    </xf>
    <xf numFmtId="0" fontId="5" fillId="0" borderId="2" xfId="16" applyFont="1" applyBorder="1" applyAlignment="1">
      <alignment horizontal="left" vertical="center" wrapText="1"/>
    </xf>
    <xf numFmtId="43" fontId="5" fillId="0" borderId="2" xfId="3" applyNumberFormat="1" applyFont="1" applyBorder="1" applyAlignment="1">
      <alignment horizontal="left" vertical="center" wrapText="1"/>
    </xf>
    <xf numFmtId="173" fontId="35" fillId="0" borderId="2" xfId="1" applyNumberFormat="1" applyFont="1" applyFill="1" applyBorder="1" applyAlignment="1">
      <alignment horizontal="center" vertical="center" wrapText="1"/>
    </xf>
    <xf numFmtId="172" fontId="35" fillId="0" borderId="2" xfId="3" applyNumberFormat="1" applyFont="1" applyBorder="1" applyAlignment="1">
      <alignment horizontal="center" vertical="center" wrapText="1"/>
    </xf>
    <xf numFmtId="177" fontId="35" fillId="0" borderId="2" xfId="3" applyNumberFormat="1" applyFont="1" applyBorder="1" applyAlignment="1">
      <alignment horizontal="center" vertical="center" wrapText="1"/>
    </xf>
    <xf numFmtId="0" fontId="36" fillId="0" borderId="2" xfId="3" applyFont="1" applyBorder="1" applyAlignment="1">
      <alignment horizontal="center" vertical="center"/>
    </xf>
    <xf numFmtId="0" fontId="35" fillId="0" borderId="2" xfId="3" applyFont="1" applyBorder="1" applyAlignment="1">
      <alignment horizontal="center" vertical="center"/>
    </xf>
    <xf numFmtId="3" fontId="5" fillId="0" borderId="2" xfId="4" applyNumberFormat="1" applyFont="1" applyBorder="1" applyAlignment="1">
      <alignment horizontal="left" vertical="center" wrapText="1"/>
    </xf>
    <xf numFmtId="172" fontId="35" fillId="3" borderId="2" xfId="3" applyNumberFormat="1" applyFont="1" applyFill="1" applyBorder="1" applyAlignment="1">
      <alignment horizontal="center" vertical="center" wrapText="1"/>
    </xf>
    <xf numFmtId="0" fontId="36" fillId="3" borderId="2" xfId="3" applyFont="1" applyFill="1" applyBorder="1" applyAlignment="1">
      <alignment horizontal="center" vertical="center"/>
    </xf>
    <xf numFmtId="0" fontId="6" fillId="3" borderId="2" xfId="3" applyFont="1" applyFill="1" applyBorder="1" applyAlignment="1">
      <alignment horizontal="center" vertical="center"/>
    </xf>
    <xf numFmtId="3" fontId="0" fillId="0" borderId="0" xfId="0" applyNumberFormat="1"/>
    <xf numFmtId="177" fontId="5" fillId="2" borderId="2" xfId="3" applyNumberFormat="1" applyFont="1" applyFill="1" applyBorder="1" applyAlignment="1">
      <alignment horizontal="center" vertical="center"/>
    </xf>
    <xf numFmtId="177" fontId="5" fillId="0" borderId="2" xfId="3" applyNumberFormat="1" applyFont="1" applyBorder="1" applyAlignment="1">
      <alignment horizontal="center" vertical="center"/>
    </xf>
    <xf numFmtId="172" fontId="35" fillId="2" borderId="2" xfId="3" applyNumberFormat="1" applyFont="1" applyFill="1" applyBorder="1" applyAlignment="1">
      <alignment horizontal="center" vertical="center" wrapText="1"/>
    </xf>
    <xf numFmtId="0" fontId="35" fillId="0" borderId="2" xfId="3" applyFont="1" applyBorder="1" applyAlignment="1">
      <alignment horizontal="center" vertical="center" wrapText="1"/>
    </xf>
    <xf numFmtId="172" fontId="34" fillId="3" borderId="2" xfId="3" applyNumberFormat="1" applyFont="1" applyFill="1" applyBorder="1" applyAlignment="1">
      <alignment horizontal="center" vertical="center" wrapText="1"/>
    </xf>
    <xf numFmtId="0" fontId="30" fillId="3" borderId="2" xfId="15" applyFont="1" applyFill="1" applyBorder="1" applyAlignment="1">
      <alignment horizontal="center" vertical="center" wrapText="1"/>
    </xf>
    <xf numFmtId="0" fontId="5" fillId="0" borderId="2" xfId="12" applyFont="1" applyBorder="1" applyAlignment="1" applyProtection="1">
      <alignment horizontal="left" vertical="center" wrapText="1"/>
      <protection locked="0"/>
    </xf>
    <xf numFmtId="174" fontId="5" fillId="0" borderId="2" xfId="1" applyNumberFormat="1" applyFont="1" applyFill="1" applyBorder="1" applyAlignment="1">
      <alignment horizontal="center" vertical="center" wrapText="1"/>
    </xf>
    <xf numFmtId="174" fontId="5" fillId="0" borderId="2" xfId="1" applyNumberFormat="1" applyFont="1" applyFill="1" applyBorder="1" applyAlignment="1">
      <alignment horizontal="center" vertical="center"/>
    </xf>
    <xf numFmtId="0" fontId="30" fillId="0" borderId="2" xfId="16" applyFont="1" applyBorder="1" applyAlignment="1">
      <alignment horizontal="left" vertical="center" wrapText="1"/>
    </xf>
    <xf numFmtId="177" fontId="35" fillId="2" borderId="2" xfId="3" applyNumberFormat="1" applyFont="1" applyFill="1" applyBorder="1" applyAlignment="1">
      <alignment horizontal="center" vertical="center" wrapText="1"/>
    </xf>
    <xf numFmtId="174" fontId="5" fillId="0" borderId="0" xfId="1" applyNumberFormat="1" applyFont="1" applyFill="1"/>
    <xf numFmtId="174" fontId="4" fillId="0" borderId="0" xfId="1" applyNumberFormat="1" applyFont="1" applyFill="1"/>
    <xf numFmtId="174" fontId="4" fillId="0" borderId="0" xfId="1" applyNumberFormat="1" applyFont="1" applyFill="1" applyBorder="1" applyAlignment="1">
      <alignment horizontal="left" vertical="top"/>
    </xf>
    <xf numFmtId="174" fontId="6" fillId="0" borderId="0" xfId="1" applyNumberFormat="1" applyFont="1" applyFill="1"/>
    <xf numFmtId="174" fontId="5" fillId="2" borderId="0" xfId="1" applyNumberFormat="1" applyFont="1" applyFill="1"/>
    <xf numFmtId="174" fontId="30" fillId="2" borderId="0" xfId="1" applyNumberFormat="1" applyFont="1" applyFill="1"/>
    <xf numFmtId="174" fontId="7" fillId="0" borderId="0" xfId="1" applyNumberFormat="1" applyFont="1" applyFill="1"/>
    <xf numFmtId="174" fontId="6" fillId="2" borderId="0" xfId="1" applyNumberFormat="1" applyFont="1" applyFill="1"/>
    <xf numFmtId="0" fontId="30" fillId="0" borderId="2" xfId="3" applyFont="1" applyBorder="1" applyAlignment="1">
      <alignment horizontal="center" vertical="center"/>
    </xf>
    <xf numFmtId="0" fontId="0" fillId="0" borderId="0" xfId="0" applyAlignment="1">
      <alignment wrapText="1"/>
    </xf>
    <xf numFmtId="0" fontId="30" fillId="0" borderId="2" xfId="3" applyFont="1" applyBorder="1" applyAlignment="1">
      <alignment horizontal="center" vertical="center" wrapText="1"/>
    </xf>
    <xf numFmtId="0" fontId="30" fillId="0" borderId="2" xfId="3" applyFont="1" applyBorder="1" applyAlignment="1">
      <alignment horizontal="left" vertical="center" wrapText="1"/>
    </xf>
    <xf numFmtId="0" fontId="30" fillId="0" borderId="2" xfId="15" applyFont="1" applyBorder="1" applyAlignment="1">
      <alignment horizontal="center" vertical="center" wrapText="1"/>
    </xf>
    <xf numFmtId="171" fontId="34" fillId="0" borderId="2" xfId="1" applyFont="1" applyFill="1" applyBorder="1" applyAlignment="1">
      <alignment horizontal="center" vertical="center" wrapText="1"/>
    </xf>
    <xf numFmtId="178" fontId="35" fillId="0" borderId="2" xfId="1" applyNumberFormat="1" applyFont="1" applyFill="1" applyBorder="1" applyAlignment="1">
      <alignment horizontal="center" vertical="center" wrapText="1"/>
    </xf>
    <xf numFmtId="171" fontId="35" fillId="0" borderId="2" xfId="1" applyFont="1" applyFill="1" applyBorder="1" applyAlignment="1">
      <alignment horizontal="center" vertical="center" wrapText="1"/>
    </xf>
    <xf numFmtId="171" fontId="5" fillId="0" borderId="2" xfId="7" applyFont="1" applyFill="1" applyBorder="1" applyAlignment="1">
      <alignment horizontal="center" vertical="center" wrapText="1"/>
    </xf>
    <xf numFmtId="0" fontId="5" fillId="0" borderId="2" xfId="13" applyFont="1" applyBorder="1" applyAlignment="1">
      <alignment horizontal="left" vertical="center" wrapText="1"/>
    </xf>
    <xf numFmtId="0" fontId="5" fillId="0" borderId="2" xfId="14" applyFont="1" applyBorder="1" applyAlignment="1">
      <alignment horizontal="center" vertical="center" wrapText="1"/>
    </xf>
    <xf numFmtId="0" fontId="30" fillId="0" borderId="2" xfId="5" applyFont="1" applyBorder="1" applyAlignment="1">
      <alignment horizontal="center" vertical="center" wrapText="1"/>
    </xf>
    <xf numFmtId="3" fontId="30" fillId="0" borderId="2" xfId="4" applyNumberFormat="1" applyFont="1" applyBorder="1" applyAlignment="1">
      <alignment horizontal="left" vertical="center" wrapText="1"/>
    </xf>
    <xf numFmtId="0" fontId="30" fillId="0" borderId="2" xfId="0" applyFont="1" applyBorder="1" applyAlignment="1">
      <alignment horizontal="center" vertical="center" wrapText="1"/>
    </xf>
    <xf numFmtId="171" fontId="0" fillId="0" borderId="0" xfId="0" applyNumberFormat="1"/>
    <xf numFmtId="174" fontId="4" fillId="0" borderId="2" xfId="1" applyNumberFormat="1" applyFont="1" applyFill="1" applyBorder="1" applyAlignment="1">
      <alignment horizontal="center" vertical="center" wrapText="1"/>
    </xf>
    <xf numFmtId="0" fontId="30" fillId="0" borderId="2" xfId="16" applyFont="1" applyBorder="1" applyAlignment="1">
      <alignment horizontal="center" vertical="center" wrapText="1"/>
    </xf>
    <xf numFmtId="4" fontId="30" fillId="3" borderId="2" xfId="3" applyNumberFormat="1" applyFont="1" applyFill="1" applyBorder="1" applyAlignment="1">
      <alignment horizontal="center" vertical="center" wrapText="1"/>
    </xf>
    <xf numFmtId="43" fontId="0" fillId="0" borderId="0" xfId="0" applyNumberFormat="1"/>
    <xf numFmtId="4" fontId="5" fillId="0" borderId="2" xfId="3" applyNumberFormat="1" applyFont="1" applyBorder="1" applyAlignment="1">
      <alignment vertical="center" wrapText="1"/>
    </xf>
    <xf numFmtId="4" fontId="5" fillId="0" borderId="2" xfId="3" applyNumberFormat="1" applyFont="1" applyBorder="1" applyAlignment="1">
      <alignment vertical="center"/>
    </xf>
    <xf numFmtId="4" fontId="35" fillId="0" borderId="2" xfId="3" applyNumberFormat="1" applyFont="1" applyBorder="1" applyAlignment="1">
      <alignment vertical="center" wrapText="1"/>
    </xf>
    <xf numFmtId="4" fontId="7" fillId="0" borderId="2" xfId="3" applyNumberFormat="1" applyFont="1" applyBorder="1" applyAlignment="1">
      <alignment vertical="center" wrapText="1"/>
    </xf>
    <xf numFmtId="4" fontId="30" fillId="0" borderId="2" xfId="0" applyNumberFormat="1" applyFont="1" applyBorder="1" applyAlignment="1">
      <alignment vertical="center" wrapText="1"/>
    </xf>
    <xf numFmtId="4" fontId="30" fillId="0" borderId="2" xfId="3" applyNumberFormat="1" applyFont="1" applyBorder="1" applyAlignment="1">
      <alignment vertical="center" wrapText="1"/>
    </xf>
    <xf numFmtId="4" fontId="30" fillId="0" borderId="2" xfId="3" applyNumberFormat="1" applyFont="1" applyBorder="1" applyAlignment="1">
      <alignment vertical="center"/>
    </xf>
    <xf numFmtId="4" fontId="0" fillId="0" borderId="0" xfId="0" applyNumberFormat="1"/>
    <xf numFmtId="2" fontId="30" fillId="0" borderId="2" xfId="3" applyNumberFormat="1" applyFont="1" applyBorder="1" applyAlignment="1">
      <alignment horizontal="center" vertical="center" wrapText="1"/>
    </xf>
    <xf numFmtId="173" fontId="0" fillId="0" borderId="0" xfId="0" applyNumberFormat="1"/>
    <xf numFmtId="0" fontId="4" fillId="0" borderId="0" xfId="3" applyFont="1" applyAlignment="1">
      <alignment vertical="center"/>
    </xf>
    <xf numFmtId="174" fontId="34" fillId="0" borderId="2" xfId="1" applyNumberFormat="1" applyFont="1" applyFill="1" applyBorder="1" applyAlignment="1">
      <alignment horizontal="center" vertical="center" wrapText="1"/>
    </xf>
    <xf numFmtId="174" fontId="30" fillId="0" borderId="2" xfId="1" applyNumberFormat="1" applyFont="1" applyFill="1" applyBorder="1" applyAlignment="1">
      <alignment horizontal="center" vertical="center"/>
    </xf>
    <xf numFmtId="174" fontId="35" fillId="0" borderId="2" xfId="1" applyNumberFormat="1" applyFont="1" applyFill="1" applyBorder="1" applyAlignment="1">
      <alignment horizontal="center" vertical="center" wrapText="1"/>
    </xf>
    <xf numFmtId="174" fontId="36" fillId="0" borderId="2" xfId="1" applyNumberFormat="1" applyFont="1" applyFill="1" applyBorder="1" applyAlignment="1">
      <alignment horizontal="center" vertical="center"/>
    </xf>
    <xf numFmtId="174" fontId="6" fillId="0" borderId="2" xfId="1" applyNumberFormat="1" applyFont="1" applyFill="1" applyBorder="1" applyAlignment="1">
      <alignment horizontal="center" vertical="center"/>
    </xf>
    <xf numFmtId="171" fontId="4" fillId="0" borderId="2" xfId="1" applyFont="1" applyFill="1" applyBorder="1" applyAlignment="1">
      <alignment horizontal="center" vertical="center" wrapText="1"/>
    </xf>
    <xf numFmtId="172" fontId="0" fillId="0" borderId="0" xfId="0" applyNumberFormat="1"/>
    <xf numFmtId="0" fontId="6" fillId="0" borderId="2" xfId="0" applyFont="1" applyBorder="1" applyAlignment="1">
      <alignment horizontal="center" vertical="center" wrapText="1"/>
    </xf>
    <xf numFmtId="0" fontId="6" fillId="0" borderId="2" xfId="3" applyFont="1" applyBorder="1" applyAlignment="1">
      <alignment horizontal="left" vertical="center" wrapText="1"/>
    </xf>
    <xf numFmtId="171" fontId="6" fillId="0" borderId="2" xfId="7" applyFont="1" applyFill="1" applyBorder="1" applyAlignment="1">
      <alignment horizontal="center" vertical="center" wrapText="1"/>
    </xf>
    <xf numFmtId="171" fontId="6" fillId="0" borderId="2" xfId="3" applyNumberFormat="1" applyFont="1" applyBorder="1" applyAlignment="1">
      <alignment horizontal="center" vertical="center" wrapText="1"/>
    </xf>
    <xf numFmtId="0" fontId="6" fillId="2" borderId="2" xfId="3" applyFont="1" applyFill="1" applyBorder="1" applyAlignment="1">
      <alignment horizontal="center" vertical="center" wrapText="1"/>
    </xf>
    <xf numFmtId="171" fontId="6" fillId="2" borderId="2" xfId="3" applyNumberFormat="1" applyFont="1" applyFill="1" applyBorder="1" applyAlignment="1">
      <alignment horizontal="center" vertical="center" wrapText="1"/>
    </xf>
    <xf numFmtId="171" fontId="6" fillId="2" borderId="2" xfId="7" applyFont="1" applyFill="1" applyBorder="1" applyAlignment="1">
      <alignment horizontal="center" vertical="center" wrapText="1"/>
    </xf>
    <xf numFmtId="0" fontId="6" fillId="0" borderId="2" xfId="15" applyFont="1" applyBorder="1" applyAlignment="1">
      <alignment horizontal="center" vertical="center" wrapText="1"/>
    </xf>
    <xf numFmtId="171" fontId="6" fillId="0" borderId="2" xfId="15" applyNumberFormat="1" applyFont="1" applyBorder="1" applyAlignment="1">
      <alignment horizontal="center" vertical="center" wrapText="1"/>
    </xf>
    <xf numFmtId="0" fontId="6" fillId="0" borderId="6" xfId="3" applyFont="1" applyBorder="1" applyAlignment="1">
      <alignment horizontal="center" vertical="center" wrapText="1"/>
    </xf>
    <xf numFmtId="4" fontId="5" fillId="0" borderId="2" xfId="3" applyNumberFormat="1" applyFont="1" applyBorder="1" applyAlignment="1">
      <alignment horizontal="right" vertical="center" wrapText="1"/>
    </xf>
    <xf numFmtId="4" fontId="4" fillId="0" borderId="2" xfId="3" applyNumberFormat="1" applyFont="1" applyBorder="1" applyAlignment="1">
      <alignment horizontal="right" vertical="center" wrapText="1"/>
    </xf>
    <xf numFmtId="4" fontId="4" fillId="0" borderId="2" xfId="0" applyNumberFormat="1" applyFont="1" applyBorder="1" applyAlignment="1">
      <alignment horizontal="right" vertical="center" wrapText="1"/>
    </xf>
    <xf numFmtId="4" fontId="7" fillId="0" borderId="2" xfId="3" applyNumberFormat="1" applyFont="1" applyBorder="1" applyAlignment="1">
      <alignment horizontal="right" vertical="center" wrapText="1"/>
    </xf>
    <xf numFmtId="4" fontId="5" fillId="0" borderId="2" xfId="0" applyNumberFormat="1" applyFont="1" applyBorder="1" applyAlignment="1">
      <alignment horizontal="right" vertical="center" wrapText="1"/>
    </xf>
    <xf numFmtId="4" fontId="4" fillId="0" borderId="2" xfId="1" applyNumberFormat="1" applyFont="1" applyFill="1" applyBorder="1" applyAlignment="1">
      <alignment horizontal="right" vertical="center" wrapText="1"/>
    </xf>
    <xf numFmtId="4" fontId="7" fillId="0" borderId="2" xfId="1" applyNumberFormat="1" applyFont="1" applyFill="1" applyBorder="1" applyAlignment="1">
      <alignment horizontal="right" vertical="center" wrapText="1"/>
    </xf>
    <xf numFmtId="4" fontId="5" fillId="0" borderId="2" xfId="3" applyNumberFormat="1" applyFont="1" applyBorder="1" applyAlignment="1">
      <alignment horizontal="right" vertical="center"/>
    </xf>
    <xf numFmtId="4" fontId="7" fillId="0" borderId="2" xfId="0" applyNumberFormat="1" applyFont="1" applyBorder="1" applyAlignment="1">
      <alignment horizontal="right" vertical="center"/>
    </xf>
    <xf numFmtId="4" fontId="5" fillId="0" borderId="2" xfId="0" applyNumberFormat="1" applyFont="1" applyBorder="1" applyAlignment="1">
      <alignment horizontal="right" vertical="center"/>
    </xf>
    <xf numFmtId="4" fontId="30" fillId="0" borderId="2" xfId="3" applyNumberFormat="1" applyFont="1" applyBorder="1" applyAlignment="1">
      <alignment horizontal="right" vertical="center" wrapText="1"/>
    </xf>
    <xf numFmtId="4" fontId="30" fillId="0" borderId="2" xfId="3" applyNumberFormat="1" applyFont="1" applyBorder="1" applyAlignment="1">
      <alignment horizontal="right" vertical="center"/>
    </xf>
    <xf numFmtId="0" fontId="30" fillId="0" borderId="2" xfId="12" applyFont="1" applyBorder="1" applyAlignment="1" applyProtection="1">
      <alignment horizontal="left" vertical="center" wrapText="1"/>
      <protection locked="0"/>
    </xf>
    <xf numFmtId="4" fontId="30" fillId="0" borderId="2" xfId="0" applyNumberFormat="1" applyFont="1" applyBorder="1" applyAlignment="1">
      <alignment horizontal="right" vertical="center" wrapText="1"/>
    </xf>
    <xf numFmtId="0" fontId="31" fillId="0" borderId="2" xfId="3" applyFont="1" applyBorder="1" applyAlignment="1">
      <alignment horizontal="center" vertical="center" wrapText="1"/>
    </xf>
    <xf numFmtId="171" fontId="7" fillId="0" borderId="2" xfId="1" applyFont="1" applyFill="1" applyBorder="1" applyAlignment="1">
      <alignment horizontal="right" vertical="center" wrapText="1"/>
    </xf>
    <xf numFmtId="171" fontId="5" fillId="0" borderId="2" xfId="1" applyFont="1" applyFill="1" applyBorder="1" applyAlignment="1">
      <alignment horizontal="right" vertical="center" wrapText="1"/>
    </xf>
    <xf numFmtId="171" fontId="6" fillId="0" borderId="2" xfId="1" applyFont="1" applyFill="1" applyBorder="1" applyAlignment="1">
      <alignment horizontal="right" vertical="center" wrapText="1"/>
    </xf>
    <xf numFmtId="171" fontId="5" fillId="2" borderId="2" xfId="1" applyFont="1" applyFill="1" applyBorder="1" applyAlignment="1">
      <alignment horizontal="right" vertical="center" wrapText="1"/>
    </xf>
    <xf numFmtId="171" fontId="5" fillId="2" borderId="2" xfId="1" applyFont="1" applyFill="1" applyBorder="1" applyAlignment="1">
      <alignment horizontal="right" vertical="center"/>
    </xf>
    <xf numFmtId="171" fontId="30" fillId="3" borderId="2" xfId="1" applyFont="1" applyFill="1" applyBorder="1" applyAlignment="1">
      <alignment horizontal="right" vertical="center" wrapText="1"/>
    </xf>
    <xf numFmtId="171" fontId="30" fillId="3" borderId="2" xfId="1" applyFont="1" applyFill="1" applyBorder="1" applyAlignment="1">
      <alignment horizontal="right" vertical="center"/>
    </xf>
    <xf numFmtId="171" fontId="5" fillId="0" borderId="2" xfId="1" applyFont="1" applyFill="1" applyBorder="1" applyAlignment="1">
      <alignment horizontal="right" vertical="center"/>
    </xf>
    <xf numFmtId="171" fontId="6" fillId="2" borderId="2" xfId="1" applyFont="1" applyFill="1" applyBorder="1" applyAlignment="1">
      <alignment horizontal="right" vertical="center" wrapText="1"/>
    </xf>
    <xf numFmtId="171" fontId="7" fillId="0" borderId="2" xfId="1" applyFont="1" applyFill="1" applyBorder="1" applyAlignment="1">
      <alignment horizontal="right" vertical="center"/>
    </xf>
    <xf numFmtId="171" fontId="5" fillId="0" borderId="2" xfId="1" applyFont="1" applyFill="1" applyBorder="1" applyAlignment="1">
      <alignment horizontal="right"/>
    </xf>
    <xf numFmtId="171" fontId="4" fillId="0" borderId="2" xfId="1" applyFont="1" applyFill="1" applyBorder="1" applyAlignment="1">
      <alignment horizontal="right" vertical="center"/>
    </xf>
    <xf numFmtId="171" fontId="6" fillId="0" borderId="2" xfId="1" applyFont="1" applyFill="1" applyBorder="1" applyAlignment="1">
      <alignment horizontal="right" vertical="center"/>
    </xf>
    <xf numFmtId="0" fontId="39" fillId="0" borderId="0" xfId="3" applyFont="1" applyAlignment="1">
      <alignment vertical="center"/>
    </xf>
    <xf numFmtId="0" fontId="4" fillId="0" borderId="4" xfId="3" applyFont="1" applyBorder="1" applyAlignment="1">
      <alignment horizontal="center" vertical="center" wrapText="1"/>
    </xf>
    <xf numFmtId="0" fontId="4" fillId="0" borderId="5" xfId="3" applyFont="1" applyBorder="1" applyAlignment="1">
      <alignment vertical="center" wrapText="1"/>
    </xf>
    <xf numFmtId="0" fontId="4" fillId="0" borderId="12" xfId="3" applyFont="1" applyBorder="1" applyAlignment="1">
      <alignment horizontal="center" vertical="center" wrapText="1"/>
    </xf>
    <xf numFmtId="0" fontId="4" fillId="0" borderId="7" xfId="3" applyFont="1" applyBorder="1" applyAlignment="1">
      <alignment horizontal="center" vertical="center" wrapText="1"/>
    </xf>
    <xf numFmtId="0" fontId="4" fillId="0" borderId="14" xfId="3" applyFont="1" applyBorder="1" applyAlignment="1">
      <alignment horizontal="center" vertical="center" wrapText="1"/>
    </xf>
    <xf numFmtId="171" fontId="5" fillId="2" borderId="0" xfId="1" applyFont="1" applyFill="1"/>
    <xf numFmtId="171" fontId="5" fillId="3" borderId="2" xfId="1" applyFont="1" applyFill="1" applyBorder="1" applyAlignment="1">
      <alignment horizontal="right" vertical="center"/>
    </xf>
    <xf numFmtId="0" fontId="30" fillId="2" borderId="2" xfId="3" applyFont="1" applyFill="1" applyBorder="1" applyAlignment="1">
      <alignment horizontal="left" vertical="center" wrapText="1"/>
    </xf>
    <xf numFmtId="171" fontId="30" fillId="2" borderId="2" xfId="1" applyFont="1" applyFill="1" applyBorder="1" applyAlignment="1">
      <alignment horizontal="right" vertical="center" wrapText="1"/>
    </xf>
    <xf numFmtId="171" fontId="30" fillId="2" borderId="2" xfId="1" applyFont="1" applyFill="1" applyBorder="1" applyAlignment="1">
      <alignment horizontal="right" vertical="center"/>
    </xf>
    <xf numFmtId="0" fontId="30" fillId="2" borderId="2" xfId="3" applyFont="1" applyFill="1" applyBorder="1" applyAlignment="1">
      <alignment horizontal="center" vertical="center"/>
    </xf>
    <xf numFmtId="179" fontId="5" fillId="2" borderId="0" xfId="1" applyNumberFormat="1" applyFont="1" applyFill="1"/>
    <xf numFmtId="178" fontId="6" fillId="0" borderId="2" xfId="1" applyNumberFormat="1" applyFont="1" applyFill="1" applyBorder="1" applyAlignment="1">
      <alignment horizontal="right" vertical="center" wrapText="1"/>
    </xf>
    <xf numFmtId="179" fontId="5" fillId="2" borderId="2" xfId="1" applyNumberFormat="1" applyFont="1" applyFill="1" applyBorder="1" applyAlignment="1">
      <alignment horizontal="right" vertical="center" wrapText="1"/>
    </xf>
    <xf numFmtId="179" fontId="4" fillId="0" borderId="2" xfId="1" applyNumberFormat="1" applyFont="1" applyFill="1" applyBorder="1" applyAlignment="1">
      <alignment horizontal="right" vertical="center" wrapText="1"/>
    </xf>
    <xf numFmtId="0" fontId="4" fillId="4" borderId="0" xfId="3" applyFont="1" applyFill="1" applyAlignment="1">
      <alignment vertical="center"/>
    </xf>
    <xf numFmtId="0" fontId="4" fillId="4" borderId="6" xfId="3" applyFont="1" applyFill="1" applyBorder="1" applyAlignment="1">
      <alignment horizontal="center" vertical="center" wrapText="1"/>
    </xf>
    <xf numFmtId="0" fontId="6" fillId="4" borderId="6" xfId="3" applyFont="1" applyFill="1" applyBorder="1" applyAlignment="1">
      <alignment horizontal="center" vertical="center" wrapText="1"/>
    </xf>
    <xf numFmtId="171" fontId="4" fillId="4" borderId="2" xfId="1" applyFont="1" applyFill="1" applyBorder="1" applyAlignment="1">
      <alignment horizontal="right" vertical="center" wrapText="1"/>
    </xf>
    <xf numFmtId="171" fontId="7" fillId="4" borderId="2" xfId="1" applyFont="1" applyFill="1" applyBorder="1" applyAlignment="1">
      <alignment horizontal="right" vertical="center" wrapText="1"/>
    </xf>
    <xf numFmtId="171" fontId="5" fillId="4" borderId="2" xfId="1" applyFont="1" applyFill="1" applyBorder="1" applyAlignment="1">
      <alignment horizontal="right" vertical="center" wrapText="1"/>
    </xf>
    <xf numFmtId="171" fontId="6" fillId="4" borderId="2" xfId="1" applyFont="1" applyFill="1" applyBorder="1" applyAlignment="1">
      <alignment horizontal="right" vertical="center" wrapText="1"/>
    </xf>
    <xf numFmtId="171" fontId="5" fillId="4" borderId="2" xfId="1" applyFont="1" applyFill="1" applyBorder="1" applyAlignment="1">
      <alignment horizontal="right" vertical="center"/>
    </xf>
    <xf numFmtId="171" fontId="30" fillId="4" borderId="2" xfId="1" applyFont="1" applyFill="1" applyBorder="1" applyAlignment="1">
      <alignment horizontal="right" vertical="center"/>
    </xf>
    <xf numFmtId="171" fontId="30" fillId="4" borderId="2" xfId="1" applyFont="1" applyFill="1" applyBorder="1" applyAlignment="1">
      <alignment horizontal="right" vertical="center" wrapText="1"/>
    </xf>
    <xf numFmtId="171" fontId="7" fillId="4" borderId="2" xfId="1" applyFont="1" applyFill="1" applyBorder="1" applyAlignment="1">
      <alignment horizontal="right" vertical="center"/>
    </xf>
    <xf numFmtId="171" fontId="5" fillId="4" borderId="2" xfId="1" applyFont="1" applyFill="1" applyBorder="1" applyAlignment="1">
      <alignment horizontal="right"/>
    </xf>
    <xf numFmtId="171" fontId="4" fillId="4" borderId="2" xfId="1" applyFont="1" applyFill="1" applyBorder="1" applyAlignment="1">
      <alignment horizontal="right" vertical="center"/>
    </xf>
    <xf numFmtId="172" fontId="5" fillId="4" borderId="2" xfId="0" applyNumberFormat="1" applyFont="1" applyFill="1" applyBorder="1" applyAlignment="1">
      <alignment horizontal="right" vertical="center"/>
    </xf>
    <xf numFmtId="3" fontId="5" fillId="4" borderId="2" xfId="0" applyNumberFormat="1" applyFont="1" applyFill="1" applyBorder="1" applyAlignment="1">
      <alignment horizontal="right" vertical="center"/>
    </xf>
    <xf numFmtId="0" fontId="5" fillId="4" borderId="0" xfId="0" applyFont="1" applyFill="1" applyAlignment="1">
      <alignment horizontal="right"/>
    </xf>
    <xf numFmtId="178" fontId="6" fillId="4" borderId="2" xfId="1" applyNumberFormat="1" applyFont="1" applyFill="1" applyBorder="1" applyAlignment="1">
      <alignment horizontal="right" vertical="center" wrapText="1"/>
    </xf>
    <xf numFmtId="0" fontId="5" fillId="0" borderId="2" xfId="0" applyFont="1" applyBorder="1" applyAlignment="1">
      <alignment horizontal="right"/>
    </xf>
    <xf numFmtId="0" fontId="5" fillId="4" borderId="2" xfId="0" applyFont="1" applyFill="1" applyBorder="1" applyAlignment="1">
      <alignment horizontal="right"/>
    </xf>
    <xf numFmtId="173" fontId="5" fillId="0" borderId="2" xfId="10" applyNumberFormat="1" applyFont="1" applyBorder="1" applyAlignment="1">
      <alignment horizontal="left" vertical="center" wrapText="1"/>
    </xf>
    <xf numFmtId="173" fontId="5" fillId="0" borderId="2" xfId="10" applyNumberFormat="1" applyFont="1" applyBorder="1" applyAlignment="1">
      <alignment horizontal="center" vertical="center" wrapText="1"/>
    </xf>
    <xf numFmtId="171" fontId="5" fillId="0" borderId="2" xfId="10" applyNumberFormat="1" applyFont="1" applyBorder="1" applyAlignment="1">
      <alignment vertical="center" wrapText="1"/>
    </xf>
    <xf numFmtId="0" fontId="5" fillId="3" borderId="2" xfId="5" applyFont="1" applyFill="1" applyBorder="1" applyAlignment="1">
      <alignment horizontal="center" vertical="center" wrapText="1"/>
    </xf>
    <xf numFmtId="0" fontId="5" fillId="3" borderId="2" xfId="5" applyFont="1" applyFill="1" applyBorder="1" applyAlignment="1">
      <alignment horizontal="left" vertical="center" wrapText="1"/>
    </xf>
    <xf numFmtId="171" fontId="5" fillId="3" borderId="2" xfId="1" applyFont="1" applyFill="1" applyBorder="1" applyAlignment="1">
      <alignment horizontal="right" vertical="center" wrapText="1"/>
    </xf>
    <xf numFmtId="0" fontId="5" fillId="3" borderId="2" xfId="3" applyFont="1" applyFill="1" applyBorder="1" applyAlignment="1">
      <alignment horizontal="center" vertical="center"/>
    </xf>
    <xf numFmtId="174" fontId="5" fillId="3" borderId="0" xfId="1" applyNumberFormat="1" applyFont="1" applyFill="1"/>
    <xf numFmtId="0" fontId="5" fillId="3" borderId="0" xfId="0" applyFont="1" applyFill="1"/>
    <xf numFmtId="171" fontId="30" fillId="0" borderId="2" xfId="1" applyFont="1" applyFill="1" applyBorder="1" applyAlignment="1">
      <alignment horizontal="right" vertical="center" wrapText="1"/>
    </xf>
    <xf numFmtId="171" fontId="5" fillId="0" borderId="0" xfId="1" applyFont="1" applyFill="1"/>
    <xf numFmtId="0" fontId="6" fillId="4" borderId="2" xfId="3" applyFont="1" applyFill="1" applyBorder="1" applyAlignment="1">
      <alignment horizontal="left" vertical="center" wrapText="1"/>
    </xf>
    <xf numFmtId="0" fontId="6" fillId="4" borderId="2" xfId="15" applyFont="1" applyFill="1" applyBorder="1" applyAlignment="1">
      <alignment horizontal="left" vertical="center" wrapText="1"/>
    </xf>
    <xf numFmtId="0" fontId="6" fillId="4" borderId="2" xfId="16" applyFont="1" applyFill="1" applyBorder="1" applyAlignment="1">
      <alignment horizontal="left" vertical="center" wrapText="1"/>
    </xf>
    <xf numFmtId="0" fontId="6" fillId="4" borderId="2" xfId="12" applyFont="1" applyFill="1" applyBorder="1" applyAlignment="1" applyProtection="1">
      <alignment horizontal="left" vertical="center" wrapText="1"/>
      <protection locked="0"/>
    </xf>
    <xf numFmtId="171" fontId="30" fillId="0" borderId="2" xfId="1" applyFont="1" applyFill="1" applyBorder="1" applyAlignment="1">
      <alignment horizontal="right" vertical="center"/>
    </xf>
    <xf numFmtId="0" fontId="5" fillId="5" borderId="2" xfId="3" applyFont="1" applyFill="1" applyBorder="1" applyAlignment="1">
      <alignment horizontal="left" vertical="center" wrapText="1"/>
    </xf>
    <xf numFmtId="180" fontId="5" fillId="0" borderId="0" xfId="1" applyNumberFormat="1" applyFont="1" applyFill="1"/>
    <xf numFmtId="181" fontId="5" fillId="0" borderId="0" xfId="1" applyNumberFormat="1" applyFont="1" applyFill="1"/>
    <xf numFmtId="179" fontId="30" fillId="2" borderId="0" xfId="1" applyNumberFormat="1" applyFont="1" applyFill="1" applyAlignment="1">
      <alignment horizontal="center" vertical="center" wrapText="1"/>
    </xf>
    <xf numFmtId="171" fontId="30" fillId="2" borderId="0" xfId="1" applyFont="1" applyFill="1" applyAlignment="1">
      <alignment horizontal="center" vertical="center" wrapText="1"/>
    </xf>
    <xf numFmtId="178" fontId="5" fillId="2" borderId="0" xfId="1" applyNumberFormat="1" applyFont="1" applyFill="1"/>
    <xf numFmtId="180" fontId="5" fillId="2" borderId="0" xfId="1" applyNumberFormat="1" applyFont="1" applyFill="1"/>
    <xf numFmtId="182" fontId="5" fillId="2" borderId="0" xfId="1" applyNumberFormat="1" applyFont="1" applyFill="1"/>
    <xf numFmtId="0" fontId="4" fillId="4" borderId="2" xfId="3" applyFont="1" applyFill="1" applyBorder="1" applyAlignment="1">
      <alignment horizontal="center" vertical="center" wrapText="1"/>
    </xf>
    <xf numFmtId="181" fontId="6" fillId="4" borderId="2" xfId="1" applyNumberFormat="1" applyFont="1" applyFill="1" applyBorder="1" applyAlignment="1">
      <alignment horizontal="right" vertical="center" wrapText="1"/>
    </xf>
    <xf numFmtId="181" fontId="6" fillId="0" borderId="2" xfId="1" applyNumberFormat="1" applyFont="1" applyFill="1" applyBorder="1" applyAlignment="1">
      <alignment horizontal="right" vertical="center" wrapText="1"/>
    </xf>
    <xf numFmtId="181" fontId="5" fillId="4" borderId="2" xfId="1" applyNumberFormat="1" applyFont="1" applyFill="1" applyBorder="1" applyAlignment="1">
      <alignment horizontal="right" vertical="center"/>
    </xf>
    <xf numFmtId="181" fontId="5" fillId="2" borderId="2" xfId="1" applyNumberFormat="1" applyFont="1" applyFill="1" applyBorder="1" applyAlignment="1">
      <alignment horizontal="right" vertical="center"/>
    </xf>
    <xf numFmtId="181" fontId="30" fillId="2" borderId="2" xfId="1" applyNumberFormat="1" applyFont="1" applyFill="1" applyBorder="1" applyAlignment="1">
      <alignment horizontal="right" vertical="center"/>
    </xf>
    <xf numFmtId="181" fontId="30" fillId="4" borderId="2" xfId="1" applyNumberFormat="1" applyFont="1" applyFill="1" applyBorder="1" applyAlignment="1">
      <alignment horizontal="right" vertical="center"/>
    </xf>
    <xf numFmtId="171" fontId="5" fillId="2" borderId="2" xfId="1" applyFont="1" applyFill="1" applyBorder="1" applyAlignment="1">
      <alignment horizontal="center" vertical="center" wrapText="1"/>
    </xf>
    <xf numFmtId="171" fontId="30" fillId="2" borderId="2" xfId="1" applyFont="1" applyFill="1" applyBorder="1" applyAlignment="1">
      <alignment horizontal="center" vertical="center" wrapText="1"/>
    </xf>
    <xf numFmtId="0" fontId="4" fillId="3" borderId="0" xfId="3" applyFont="1" applyFill="1" applyAlignment="1">
      <alignment vertical="center"/>
    </xf>
    <xf numFmtId="0" fontId="4" fillId="3" borderId="2" xfId="3" applyFont="1" applyFill="1" applyBorder="1" applyAlignment="1">
      <alignment horizontal="center" vertical="center" wrapText="1"/>
    </xf>
    <xf numFmtId="0" fontId="6" fillId="3" borderId="6" xfId="3" applyFont="1" applyFill="1" applyBorder="1" applyAlignment="1">
      <alignment horizontal="center" vertical="center" wrapText="1"/>
    </xf>
    <xf numFmtId="171" fontId="4" fillId="3" borderId="2" xfId="1" applyFont="1" applyFill="1" applyBorder="1" applyAlignment="1">
      <alignment horizontal="right" vertical="center" wrapText="1"/>
    </xf>
    <xf numFmtId="178" fontId="6" fillId="3" borderId="2" xfId="1" applyNumberFormat="1" applyFont="1" applyFill="1" applyBorder="1" applyAlignment="1">
      <alignment horizontal="right" vertical="center" wrapText="1"/>
    </xf>
    <xf numFmtId="171" fontId="6" fillId="3" borderId="2" xfId="1" applyFont="1" applyFill="1" applyBorder="1" applyAlignment="1">
      <alignment horizontal="right" vertical="center" wrapText="1"/>
    </xf>
    <xf numFmtId="172" fontId="5" fillId="3" borderId="2" xfId="0" applyNumberFormat="1" applyFont="1" applyFill="1" applyBorder="1" applyAlignment="1">
      <alignment horizontal="right" vertical="center"/>
    </xf>
    <xf numFmtId="0" fontId="5" fillId="3" borderId="0" xfId="0" applyFont="1" applyFill="1" applyAlignment="1">
      <alignment horizontal="right"/>
    </xf>
    <xf numFmtId="171" fontId="5" fillId="0" borderId="2" xfId="1" applyFont="1" applyFill="1" applyBorder="1" applyAlignment="1">
      <alignment horizontal="center" vertical="center" wrapText="1"/>
    </xf>
    <xf numFmtId="0" fontId="5" fillId="0" borderId="2" xfId="0" applyFont="1" applyBorder="1" applyAlignment="1">
      <alignment horizontal="left"/>
    </xf>
    <xf numFmtId="179" fontId="5" fillId="4" borderId="2" xfId="1" applyNumberFormat="1" applyFont="1" applyFill="1" applyBorder="1" applyAlignment="1">
      <alignment horizontal="right" vertical="center"/>
    </xf>
    <xf numFmtId="179" fontId="5" fillId="2" borderId="2" xfId="1" applyNumberFormat="1" applyFont="1" applyFill="1" applyBorder="1" applyAlignment="1">
      <alignment horizontal="right" vertical="center"/>
    </xf>
    <xf numFmtId="177" fontId="5" fillId="0" borderId="2" xfId="0" applyNumberFormat="1" applyFont="1" applyBorder="1" applyAlignment="1">
      <alignment horizontal="right"/>
    </xf>
    <xf numFmtId="172" fontId="5" fillId="0" borderId="2" xfId="0" applyNumberFormat="1" applyFont="1" applyBorder="1" applyAlignment="1">
      <alignment horizontal="right"/>
    </xf>
    <xf numFmtId="183" fontId="5" fillId="0" borderId="2" xfId="0" applyNumberFormat="1" applyFont="1" applyBorder="1" applyAlignment="1">
      <alignment horizontal="right" vertical="center"/>
    </xf>
    <xf numFmtId="172" fontId="5" fillId="4" borderId="2" xfId="0" applyNumberFormat="1" applyFont="1" applyFill="1" applyBorder="1" applyAlignment="1">
      <alignment horizontal="right"/>
    </xf>
    <xf numFmtId="172" fontId="5" fillId="3" borderId="2" xfId="0" applyNumberFormat="1" applyFont="1" applyFill="1" applyBorder="1" applyAlignment="1">
      <alignment horizontal="right"/>
    </xf>
    <xf numFmtId="178" fontId="4" fillId="0" borderId="2" xfId="1" applyNumberFormat="1" applyFont="1" applyFill="1" applyBorder="1" applyAlignment="1">
      <alignment horizontal="right" vertical="center" wrapText="1"/>
    </xf>
    <xf numFmtId="0" fontId="4" fillId="0" borderId="0" xfId="0" applyFont="1" applyAlignment="1">
      <alignment vertical="center" wrapText="1"/>
    </xf>
    <xf numFmtId="0" fontId="6" fillId="0" borderId="0" xfId="0" applyFont="1" applyAlignment="1">
      <alignment vertical="center" wrapText="1"/>
    </xf>
    <xf numFmtId="0" fontId="6" fillId="0" borderId="1" xfId="3" applyFont="1" applyBorder="1" applyAlignment="1">
      <alignment wrapText="1"/>
    </xf>
    <xf numFmtId="0" fontId="19" fillId="0" borderId="46" xfId="0" applyFont="1" applyBorder="1" applyAlignment="1">
      <alignment horizontal="center" vertical="center" wrapText="1"/>
    </xf>
    <xf numFmtId="0" fontId="14" fillId="0" borderId="46" xfId="0" applyFont="1" applyBorder="1" applyAlignment="1">
      <alignment horizontal="center" vertical="center" wrapText="1"/>
    </xf>
    <xf numFmtId="171" fontId="218" fillId="0" borderId="2" xfId="1" applyFont="1" applyFill="1" applyBorder="1" applyAlignment="1">
      <alignment horizontal="right" vertical="center" wrapText="1"/>
    </xf>
    <xf numFmtId="171" fontId="40" fillId="0" borderId="46" xfId="1" applyFont="1" applyFill="1" applyBorder="1" applyAlignment="1">
      <alignment horizontal="right" vertical="center" wrapText="1"/>
    </xf>
    <xf numFmtId="0" fontId="13" fillId="0" borderId="46" xfId="0" applyFont="1" applyBorder="1" applyAlignment="1">
      <alignment vertical="center" wrapText="1"/>
    </xf>
    <xf numFmtId="0" fontId="216" fillId="0" borderId="46" xfId="0" applyFont="1" applyBorder="1" applyAlignment="1">
      <alignment horizontal="center" vertical="center" wrapText="1"/>
    </xf>
    <xf numFmtId="0" fontId="13" fillId="0" borderId="46" xfId="0" applyFont="1" applyBorder="1" applyAlignment="1">
      <alignment horizontal="center" vertical="center" wrapText="1"/>
    </xf>
    <xf numFmtId="0" fontId="14" fillId="0" borderId="46" xfId="0" applyFont="1" applyBorder="1" applyAlignment="1">
      <alignment vertical="center" wrapText="1"/>
    </xf>
    <xf numFmtId="4" fontId="14" fillId="0" borderId="46" xfId="0" applyNumberFormat="1" applyFont="1" applyBorder="1" applyAlignment="1">
      <alignment vertical="center" wrapText="1"/>
    </xf>
    <xf numFmtId="0" fontId="40" fillId="0" borderId="0" xfId="3" applyFont="1" applyAlignment="1">
      <alignment horizontal="center" vertical="center" wrapText="1"/>
    </xf>
    <xf numFmtId="0" fontId="40" fillId="0" borderId="0" xfId="0" applyFont="1" applyAlignment="1">
      <alignment vertical="center" wrapText="1"/>
    </xf>
    <xf numFmtId="0" fontId="40" fillId="0" borderId="0" xfId="15" applyFont="1" applyAlignment="1">
      <alignment horizontal="center" vertical="center" wrapText="1"/>
    </xf>
    <xf numFmtId="171" fontId="40" fillId="0" borderId="0" xfId="1" applyFont="1" applyFill="1" applyBorder="1" applyAlignment="1">
      <alignment horizontal="center" vertical="center" wrapText="1"/>
    </xf>
    <xf numFmtId="171" fontId="40" fillId="0" borderId="0" xfId="1" applyFont="1" applyFill="1" applyBorder="1" applyAlignment="1">
      <alignment horizontal="right" vertical="center"/>
    </xf>
    <xf numFmtId="2" fontId="40" fillId="0" borderId="0" xfId="1" applyNumberFormat="1" applyFont="1" applyFill="1" applyBorder="1" applyAlignment="1">
      <alignment horizontal="right" vertical="center"/>
    </xf>
    <xf numFmtId="332" fontId="0" fillId="0" borderId="0" xfId="0" applyNumberFormat="1"/>
    <xf numFmtId="171" fontId="219" fillId="0" borderId="2" xfId="1" applyFont="1" applyFill="1" applyBorder="1" applyAlignment="1">
      <alignment horizontal="right" vertical="center" wrapText="1"/>
    </xf>
    <xf numFmtId="2" fontId="40" fillId="0" borderId="59" xfId="1" applyNumberFormat="1" applyFont="1" applyFill="1" applyBorder="1" applyAlignment="1">
      <alignment horizontal="right" vertical="center" wrapText="1"/>
    </xf>
    <xf numFmtId="2" fontId="219" fillId="0" borderId="59" xfId="1" applyNumberFormat="1" applyFont="1" applyFill="1" applyBorder="1" applyAlignment="1">
      <alignment horizontal="right" vertical="center" wrapText="1"/>
    </xf>
    <xf numFmtId="2" fontId="219" fillId="0" borderId="59" xfId="1" applyNumberFormat="1" applyFont="1" applyFill="1" applyBorder="1" applyAlignment="1">
      <alignment horizontal="center" vertical="center" wrapText="1"/>
    </xf>
    <xf numFmtId="0" fontId="40" fillId="0" borderId="59" xfId="3" applyNumberFormat="1" applyFont="1" applyBorder="1" applyAlignment="1">
      <alignment horizontal="center" vertical="center" wrapText="1"/>
    </xf>
    <xf numFmtId="171" fontId="219" fillId="0" borderId="59" xfId="1" applyNumberFormat="1" applyFont="1" applyFill="1" applyBorder="1" applyAlignment="1">
      <alignment horizontal="right" vertical="center" wrapText="1"/>
    </xf>
    <xf numFmtId="335" fontId="218" fillId="0" borderId="59" xfId="3" applyNumberFormat="1" applyFont="1" applyBorder="1" applyAlignment="1">
      <alignment horizontal="center" vertical="center" wrapText="1"/>
    </xf>
    <xf numFmtId="2" fontId="219" fillId="0" borderId="59" xfId="0" applyNumberFormat="1" applyFont="1" applyBorder="1" applyAlignment="1">
      <alignment horizontal="center" vertical="center" wrapText="1"/>
    </xf>
    <xf numFmtId="2" fontId="219" fillId="0" borderId="59" xfId="0" applyNumberFormat="1" applyFont="1" applyBorder="1" applyAlignment="1">
      <alignment horizontal="left" vertical="center" wrapText="1"/>
    </xf>
    <xf numFmtId="171" fontId="218" fillId="0" borderId="59" xfId="1" applyNumberFormat="1" applyFont="1" applyFill="1" applyBorder="1" applyAlignment="1">
      <alignment horizontal="right" vertical="center" wrapText="1"/>
    </xf>
    <xf numFmtId="2" fontId="217" fillId="0" borderId="59" xfId="3" applyNumberFormat="1" applyFont="1" applyBorder="1" applyAlignment="1">
      <alignment horizontal="center" vertical="center" wrapText="1"/>
    </xf>
    <xf numFmtId="2" fontId="218" fillId="0" borderId="59" xfId="0" applyNumberFormat="1" applyFont="1" applyBorder="1" applyAlignment="1">
      <alignment horizontal="center" vertical="center" wrapText="1"/>
    </xf>
    <xf numFmtId="2" fontId="218" fillId="0" borderId="59" xfId="0" applyNumberFormat="1" applyFont="1" applyBorder="1" applyAlignment="1">
      <alignment horizontal="left" vertical="center" wrapText="1"/>
    </xf>
    <xf numFmtId="0" fontId="217" fillId="0" borderId="59" xfId="3" applyFont="1" applyBorder="1" applyAlignment="1">
      <alignment horizontal="center" vertical="center" wrapText="1"/>
    </xf>
    <xf numFmtId="2" fontId="218" fillId="0" borderId="59" xfId="1" applyNumberFormat="1" applyFont="1" applyFill="1" applyBorder="1" applyAlignment="1">
      <alignment horizontal="right" vertical="center" wrapText="1"/>
    </xf>
    <xf numFmtId="2" fontId="218" fillId="0" borderId="59" xfId="1" applyNumberFormat="1" applyFont="1" applyFill="1" applyBorder="1" applyAlignment="1">
      <alignment horizontal="center" vertical="center" wrapText="1"/>
    </xf>
    <xf numFmtId="2" fontId="218" fillId="0" borderId="59" xfId="0" applyNumberFormat="1" applyFont="1" applyBorder="1" applyAlignment="1">
      <alignment vertical="center" wrapText="1"/>
    </xf>
    <xf numFmtId="2" fontId="218" fillId="0" borderId="59" xfId="3" applyNumberFormat="1" applyFont="1" applyBorder="1" applyAlignment="1">
      <alignment horizontal="center" vertical="center" wrapText="1"/>
    </xf>
    <xf numFmtId="0" fontId="210" fillId="0" borderId="59" xfId="0" applyFont="1" applyBorder="1" applyAlignment="1">
      <alignment horizontal="center" vertical="center" wrapText="1"/>
    </xf>
    <xf numFmtId="0" fontId="210" fillId="0" borderId="59" xfId="6" applyFont="1" applyBorder="1" applyAlignment="1">
      <alignment horizontal="center" vertical="center" wrapText="1"/>
    </xf>
    <xf numFmtId="2" fontId="40" fillId="0" borderId="59" xfId="1" applyNumberFormat="1" applyFont="1" applyFill="1" applyBorder="1" applyAlignment="1">
      <alignment horizontal="center" vertical="center" wrapText="1"/>
    </xf>
    <xf numFmtId="0" fontId="40" fillId="0" borderId="0" xfId="0" applyFont="1"/>
    <xf numFmtId="171" fontId="40" fillId="0" borderId="0" xfId="0" applyNumberFormat="1" applyFont="1"/>
    <xf numFmtId="0" fontId="217" fillId="0" borderId="0" xfId="3" applyFont="1" applyAlignment="1">
      <alignment horizontal="center" vertical="center" wrapText="1"/>
    </xf>
    <xf numFmtId="332" fontId="217" fillId="0" borderId="0" xfId="3" applyNumberFormat="1" applyFont="1" applyAlignment="1">
      <alignment horizontal="left" vertical="center" wrapText="1"/>
    </xf>
    <xf numFmtId="182" fontId="217" fillId="0" borderId="1" xfId="3" applyNumberFormat="1" applyFont="1" applyBorder="1" applyAlignment="1">
      <alignment wrapText="1"/>
    </xf>
    <xf numFmtId="334" fontId="40" fillId="0" borderId="0" xfId="0" applyNumberFormat="1" applyFont="1"/>
    <xf numFmtId="180" fontId="40" fillId="0" borderId="0" xfId="0" applyNumberFormat="1" applyFont="1"/>
    <xf numFmtId="182" fontId="40" fillId="0" borderId="0" xfId="0" applyNumberFormat="1" applyFont="1"/>
    <xf numFmtId="43" fontId="40" fillId="0" borderId="0" xfId="0" applyNumberFormat="1" applyFont="1"/>
    <xf numFmtId="180" fontId="40" fillId="0" borderId="0" xfId="1" applyNumberFormat="1" applyFont="1" applyFill="1"/>
    <xf numFmtId="3" fontId="218" fillId="0" borderId="59" xfId="0" applyNumberFormat="1" applyFont="1" applyFill="1" applyBorder="1" applyAlignment="1">
      <alignment vertical="center" wrapText="1"/>
    </xf>
    <xf numFmtId="3" fontId="221" fillId="0" borderId="59" xfId="0" applyNumberFormat="1" applyFont="1" applyFill="1" applyBorder="1" applyAlignment="1">
      <alignment vertical="center" wrapText="1"/>
    </xf>
    <xf numFmtId="3" fontId="210" fillId="0" borderId="59" xfId="0" applyNumberFormat="1" applyFont="1" applyFill="1" applyBorder="1" applyAlignment="1">
      <alignment vertical="center" wrapText="1"/>
    </xf>
    <xf numFmtId="3" fontId="210" fillId="0" borderId="59" xfId="0" applyNumberFormat="1" applyFont="1" applyFill="1" applyBorder="1" applyAlignment="1">
      <alignment horizontal="center" vertical="center" wrapText="1"/>
    </xf>
    <xf numFmtId="171" fontId="210" fillId="0" borderId="59" xfId="5488" applyNumberFormat="1" applyFont="1" applyFill="1" applyBorder="1" applyAlignment="1">
      <alignment vertical="center" wrapText="1"/>
    </xf>
    <xf numFmtId="171" fontId="210" fillId="0" borderId="59" xfId="5469" applyNumberFormat="1" applyFont="1" applyFill="1" applyBorder="1" applyAlignment="1">
      <alignment vertical="center" wrapText="1"/>
    </xf>
    <xf numFmtId="171" fontId="210" fillId="0" borderId="59" xfId="5483" applyNumberFormat="1" applyFont="1" applyFill="1" applyBorder="1" applyAlignment="1">
      <alignment vertical="center" wrapText="1"/>
    </xf>
    <xf numFmtId="171" fontId="210" fillId="0" borderId="59" xfId="5470" applyNumberFormat="1" applyFont="1" applyFill="1" applyBorder="1" applyAlignment="1">
      <alignment vertical="center" wrapText="1"/>
    </xf>
    <xf numFmtId="171" fontId="210" fillId="0" borderId="59" xfId="5485" applyNumberFormat="1" applyFont="1" applyFill="1" applyBorder="1" applyAlignment="1">
      <alignment vertical="center" wrapText="1"/>
    </xf>
    <xf numFmtId="3" fontId="40" fillId="0" borderId="59" xfId="0" applyNumberFormat="1" applyFont="1" applyFill="1" applyBorder="1" applyAlignment="1">
      <alignment horizontal="center" vertical="center" wrapText="1"/>
    </xf>
    <xf numFmtId="0" fontId="210" fillId="0" borderId="59" xfId="0" applyNumberFormat="1" applyFont="1" applyFill="1" applyBorder="1" applyAlignment="1">
      <alignment horizontal="center" vertical="center" wrapText="1"/>
    </xf>
    <xf numFmtId="0" fontId="210" fillId="2" borderId="59" xfId="0" applyFont="1" applyFill="1" applyBorder="1" applyAlignment="1">
      <alignment horizontal="center" vertical="center" wrapText="1"/>
    </xf>
    <xf numFmtId="171" fontId="210" fillId="0" borderId="59" xfId="5466" applyNumberFormat="1" applyFont="1" applyFill="1" applyBorder="1" applyAlignment="1">
      <alignment vertical="center" wrapText="1"/>
    </xf>
    <xf numFmtId="171" fontId="210" fillId="0" borderId="59" xfId="5487" applyNumberFormat="1" applyFont="1" applyFill="1" applyBorder="1" applyAlignment="1">
      <alignment vertical="center" wrapText="1"/>
    </xf>
    <xf numFmtId="171" fontId="210" fillId="0" borderId="59" xfId="5465" applyNumberFormat="1" applyFont="1" applyFill="1" applyBorder="1" applyAlignment="1">
      <alignment vertical="center" wrapText="1"/>
    </xf>
    <xf numFmtId="171" fontId="210" fillId="0" borderId="59" xfId="5482" applyNumberFormat="1" applyFont="1" applyFill="1" applyBorder="1" applyAlignment="1">
      <alignment vertical="center" wrapText="1"/>
    </xf>
    <xf numFmtId="171" fontId="210" fillId="0" borderId="59" xfId="5464" applyNumberFormat="1" applyFont="1" applyFill="1" applyBorder="1" applyAlignment="1">
      <alignment vertical="center" wrapText="1"/>
    </xf>
    <xf numFmtId="333" fontId="218" fillId="0" borderId="0" xfId="0" applyNumberFormat="1" applyFont="1"/>
    <xf numFmtId="171" fontId="218" fillId="0" borderId="0" xfId="0" applyNumberFormat="1" applyFont="1"/>
    <xf numFmtId="0" fontId="218" fillId="0" borderId="0" xfId="0" applyFont="1"/>
    <xf numFmtId="43" fontId="218" fillId="0" borderId="0" xfId="0" applyNumberFormat="1" applyFont="1"/>
    <xf numFmtId="333" fontId="219" fillId="0" borderId="0" xfId="0" applyNumberFormat="1" applyFont="1"/>
    <xf numFmtId="171" fontId="219" fillId="0" borderId="0" xfId="0" applyNumberFormat="1" applyFont="1"/>
    <xf numFmtId="0" fontId="219" fillId="0" borderId="0" xfId="0" applyFont="1"/>
    <xf numFmtId="43" fontId="219" fillId="0" borderId="0" xfId="0" applyNumberFormat="1" applyFont="1"/>
    <xf numFmtId="2" fontId="40" fillId="0" borderId="59" xfId="0" applyNumberFormat="1" applyFont="1" applyBorder="1" applyAlignment="1">
      <alignment horizontal="left" vertical="center" wrapText="1"/>
    </xf>
    <xf numFmtId="0" fontId="40" fillId="0" borderId="59" xfId="0" applyFont="1" applyBorder="1" applyAlignment="1">
      <alignment horizontal="center" vertical="center" wrapText="1"/>
    </xf>
    <xf numFmtId="171" fontId="40" fillId="0" borderId="59" xfId="5484" applyNumberFormat="1" applyFont="1" applyFill="1" applyBorder="1" applyAlignment="1">
      <alignment vertical="center" wrapText="1"/>
    </xf>
    <xf numFmtId="171" fontId="210" fillId="0" borderId="59" xfId="0" applyNumberFormat="1" applyFont="1" applyBorder="1" applyAlignment="1"/>
    <xf numFmtId="333" fontId="40" fillId="0" borderId="0" xfId="0" applyNumberFormat="1" applyFont="1"/>
    <xf numFmtId="0" fontId="40" fillId="0" borderId="0" xfId="0" applyFont="1" applyAlignment="1">
      <alignment horizontal="center" vertical="center"/>
    </xf>
    <xf numFmtId="0" fontId="40" fillId="0" borderId="0" xfId="0" applyFont="1" applyAlignment="1">
      <alignment horizontal="left"/>
    </xf>
    <xf numFmtId="0" fontId="40" fillId="0" borderId="0" xfId="0" applyFont="1" applyAlignment="1">
      <alignment horizontal="center"/>
    </xf>
    <xf numFmtId="0" fontId="40" fillId="0" borderId="0" xfId="0" applyFont="1" applyAlignment="1">
      <alignment horizontal="center" vertical="center" wrapText="1"/>
    </xf>
    <xf numFmtId="0" fontId="40" fillId="0" borderId="0" xfId="0" applyFont="1" applyAlignment="1">
      <alignment horizontal="right"/>
    </xf>
    <xf numFmtId="335" fontId="40" fillId="0" borderId="0" xfId="0" applyNumberFormat="1" applyFont="1" applyAlignment="1">
      <alignment horizontal="right"/>
    </xf>
    <xf numFmtId="4" fontId="13" fillId="0" borderId="59" xfId="0" applyNumberFormat="1" applyFont="1" applyBorder="1" applyAlignment="1">
      <alignment horizontal="center" vertical="center" wrapText="1"/>
    </xf>
    <xf numFmtId="171" fontId="40" fillId="0" borderId="59" xfId="1" applyNumberFormat="1" applyFont="1" applyFill="1" applyBorder="1" applyAlignment="1">
      <alignment horizontal="right" vertical="center" wrapText="1"/>
    </xf>
    <xf numFmtId="0" fontId="13" fillId="0" borderId="46" xfId="0" applyFont="1" applyBorder="1" applyAlignment="1">
      <alignment horizontal="center" vertical="center" wrapText="1"/>
    </xf>
    <xf numFmtId="0" fontId="24" fillId="0" borderId="45" xfId="0" applyFont="1" applyBorder="1" applyAlignment="1">
      <alignment horizontal="center" vertical="center" wrapText="1"/>
    </xf>
    <xf numFmtId="0" fontId="24" fillId="0" borderId="48" xfId="0" applyFont="1" applyBorder="1" applyAlignment="1">
      <alignment horizontal="center" vertical="center" wrapText="1"/>
    </xf>
    <xf numFmtId="0" fontId="24" fillId="0" borderId="47" xfId="0" applyFont="1" applyBorder="1" applyAlignment="1">
      <alignment horizontal="center" vertical="center" wrapText="1"/>
    </xf>
    <xf numFmtId="0" fontId="13" fillId="0" borderId="0" xfId="0" applyFont="1" applyAlignment="1">
      <alignment horizontal="center" vertical="center" wrapText="1"/>
    </xf>
    <xf numFmtId="0" fontId="15" fillId="0" borderId="0" xfId="0" applyFont="1" applyAlignment="1">
      <alignment horizontal="center" vertical="center" wrapText="1"/>
    </xf>
    <xf numFmtId="0" fontId="15" fillId="0" borderId="1" xfId="0" applyFont="1" applyBorder="1" applyAlignment="1">
      <alignment horizontal="right" vertical="center" wrapText="1"/>
    </xf>
    <xf numFmtId="0" fontId="13" fillId="0" borderId="58" xfId="0" applyFont="1" applyBorder="1" applyAlignment="1">
      <alignment horizontal="center" vertical="center" wrapText="1"/>
    </xf>
    <xf numFmtId="0" fontId="13" fillId="0" borderId="51" xfId="0" applyFont="1" applyBorder="1" applyAlignment="1">
      <alignment horizontal="center" vertical="center" wrapText="1"/>
    </xf>
    <xf numFmtId="0" fontId="4" fillId="0" borderId="0" xfId="3" applyFont="1" applyAlignment="1">
      <alignment horizontal="center" vertical="center"/>
    </xf>
    <xf numFmtId="0" fontId="4" fillId="0" borderId="0" xfId="0" applyFont="1" applyAlignment="1">
      <alignment horizontal="center" vertical="center" wrapText="1"/>
    </xf>
    <xf numFmtId="0" fontId="6" fillId="0" borderId="0" xfId="0" applyFont="1" applyAlignment="1">
      <alignment horizontal="center" vertical="center" wrapText="1"/>
    </xf>
    <xf numFmtId="0" fontId="6" fillId="0" borderId="1" xfId="3" applyFont="1" applyBorder="1" applyAlignment="1">
      <alignment horizontal="right" wrapText="1"/>
    </xf>
    <xf numFmtId="0" fontId="4" fillId="0" borderId="2" xfId="3" applyFont="1" applyBorder="1" applyAlignment="1">
      <alignment horizontal="center" vertical="center" wrapText="1"/>
    </xf>
    <xf numFmtId="0" fontId="4" fillId="0" borderId="2" xfId="3" applyFont="1" applyBorder="1" applyAlignment="1">
      <alignment horizontal="left" vertical="center" wrapText="1"/>
    </xf>
    <xf numFmtId="0" fontId="4" fillId="0" borderId="3" xfId="3" applyFont="1" applyBorder="1" applyAlignment="1">
      <alignment horizontal="center" vertical="center" wrapText="1"/>
    </xf>
    <xf numFmtId="0" fontId="4" fillId="0" borderId="4" xfId="3" applyFont="1" applyBorder="1" applyAlignment="1">
      <alignment horizontal="center" vertical="center" wrapText="1"/>
    </xf>
    <xf numFmtId="0" fontId="4" fillId="0" borderId="5" xfId="3" applyFont="1" applyBorder="1" applyAlignment="1">
      <alignment horizontal="center" vertical="center" wrapText="1"/>
    </xf>
    <xf numFmtId="0" fontId="7" fillId="0" borderId="2" xfId="0" applyFont="1" applyBorder="1" applyAlignment="1">
      <alignment horizontal="left" vertical="center" wrapText="1"/>
    </xf>
    <xf numFmtId="0" fontId="5" fillId="0" borderId="7" xfId="0" applyFont="1" applyBorder="1" applyAlignment="1">
      <alignment horizontal="left" vertical="top"/>
    </xf>
    <xf numFmtId="0" fontId="4" fillId="0" borderId="6" xfId="3" applyFont="1" applyBorder="1" applyAlignment="1">
      <alignment horizontal="center" vertical="center" wrapText="1"/>
    </xf>
    <xf numFmtId="0" fontId="4" fillId="0" borderId="10" xfId="3" applyFont="1" applyBorder="1" applyAlignment="1">
      <alignment horizontal="center" vertical="center" wrapText="1"/>
    </xf>
    <xf numFmtId="0" fontId="13" fillId="0" borderId="2" xfId="0" applyFont="1" applyBorder="1" applyAlignment="1">
      <alignment horizontal="center" vertical="center" wrapText="1"/>
    </xf>
    <xf numFmtId="0" fontId="13" fillId="0" borderId="0" xfId="0" applyFont="1" applyAlignment="1">
      <alignment horizontal="center"/>
    </xf>
    <xf numFmtId="0" fontId="14" fillId="0" borderId="0" xfId="0" applyFont="1" applyAlignment="1">
      <alignment horizontal="center"/>
    </xf>
    <xf numFmtId="0" fontId="15" fillId="0" borderId="1" xfId="0" applyFont="1" applyBorder="1" applyAlignment="1">
      <alignment horizontal="right"/>
    </xf>
    <xf numFmtId="0" fontId="13" fillId="0" borderId="2" xfId="0" applyFont="1" applyBorder="1" applyAlignment="1">
      <alignment horizontal="center" vertical="center"/>
    </xf>
    <xf numFmtId="0" fontId="22" fillId="0" borderId="0" xfId="0" applyFont="1" applyAlignment="1">
      <alignment horizontal="center" wrapText="1"/>
    </xf>
    <xf numFmtId="0" fontId="22" fillId="0" borderId="0" xfId="0" applyFont="1" applyAlignment="1">
      <alignment horizontal="center" vertical="center" wrapText="1"/>
    </xf>
    <xf numFmtId="0" fontId="33" fillId="0" borderId="0" xfId="0" applyFont="1" applyAlignment="1">
      <alignment horizontal="center" vertical="center" wrapText="1"/>
    </xf>
    <xf numFmtId="3" fontId="22" fillId="0" borderId="6" xfId="0" applyNumberFormat="1" applyFont="1" applyBorder="1" applyAlignment="1">
      <alignment horizontal="center" vertical="center" wrapText="1"/>
    </xf>
    <xf numFmtId="3" fontId="22" fillId="0" borderId="8" xfId="0" applyNumberFormat="1" applyFont="1" applyBorder="1" applyAlignment="1">
      <alignment horizontal="center" vertical="center" wrapText="1"/>
    </xf>
    <xf numFmtId="3" fontId="22" fillId="0" borderId="10" xfId="0" applyNumberFormat="1" applyFont="1" applyBorder="1" applyAlignment="1">
      <alignment horizontal="center" vertical="center" wrapText="1"/>
    </xf>
    <xf numFmtId="0" fontId="22" fillId="0" borderId="6"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19" fillId="0" borderId="6" xfId="0" applyFont="1" applyBorder="1" applyAlignment="1">
      <alignment horizontal="center" vertical="center"/>
    </xf>
    <xf numFmtId="0" fontId="19" fillId="0" borderId="8" xfId="0" applyFont="1" applyBorder="1" applyAlignment="1">
      <alignment horizontal="center" vertical="center"/>
    </xf>
    <xf numFmtId="0" fontId="19" fillId="0" borderId="10" xfId="0" applyFont="1" applyBorder="1" applyAlignment="1">
      <alignment horizontal="center" vertical="center"/>
    </xf>
    <xf numFmtId="0" fontId="22" fillId="0" borderId="12"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1" xfId="0" applyFont="1" applyBorder="1" applyAlignment="1">
      <alignment horizontal="center" vertical="center" wrapText="1"/>
    </xf>
    <xf numFmtId="0" fontId="14" fillId="0" borderId="2" xfId="39" applyFont="1" applyBorder="1" applyAlignment="1">
      <alignment horizontal="center" vertical="center" wrapText="1"/>
    </xf>
    <xf numFmtId="0" fontId="14" fillId="0" borderId="2" xfId="0" applyFont="1" applyBorder="1" applyAlignment="1">
      <alignment horizontal="center" vertical="center" wrapText="1"/>
    </xf>
    <xf numFmtId="0" fontId="27" fillId="0" borderId="0" xfId="0" applyFont="1" applyAlignment="1">
      <alignment horizontal="center" vertical="center" wrapText="1"/>
    </xf>
    <xf numFmtId="0" fontId="24" fillId="0" borderId="0" xfId="0" applyFont="1" applyAlignment="1">
      <alignment horizontal="right" wrapText="1"/>
    </xf>
    <xf numFmtId="0" fontId="13" fillId="0" borderId="6" xfId="39" applyFont="1" applyBorder="1" applyAlignment="1">
      <alignment horizontal="center" vertical="center" wrapText="1"/>
    </xf>
    <xf numFmtId="0" fontId="13" fillId="0" borderId="8" xfId="39" applyFont="1" applyBorder="1" applyAlignment="1">
      <alignment horizontal="center" vertical="center" wrapText="1"/>
    </xf>
    <xf numFmtId="0" fontId="13" fillId="0" borderId="10" xfId="39" applyFont="1" applyBorder="1" applyAlignment="1">
      <alignment horizontal="center" vertical="center" wrapText="1"/>
    </xf>
    <xf numFmtId="0" fontId="13" fillId="0" borderId="12"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4" xfId="0" applyFont="1" applyBorder="1" applyAlignment="1">
      <alignment horizontal="center" wrapText="1"/>
    </xf>
    <xf numFmtId="0" fontId="13" fillId="0" borderId="5" xfId="0" applyFont="1" applyBorder="1" applyAlignment="1">
      <alignment horizontal="center" wrapText="1"/>
    </xf>
    <xf numFmtId="0" fontId="24" fillId="0" borderId="2" xfId="0" applyFont="1" applyBorder="1" applyAlignment="1">
      <alignment horizontal="center" vertical="center" wrapText="1"/>
    </xf>
    <xf numFmtId="0" fontId="13" fillId="0" borderId="3" xfId="39" applyFont="1" applyBorder="1" applyAlignment="1">
      <alignment horizontal="center" vertical="center" wrapText="1"/>
    </xf>
    <xf numFmtId="0" fontId="13" fillId="0" borderId="4" xfId="39" applyFont="1" applyBorder="1" applyAlignment="1">
      <alignment horizontal="center" vertical="center" wrapText="1"/>
    </xf>
    <xf numFmtId="0" fontId="13" fillId="0" borderId="5" xfId="39" applyFont="1" applyBorder="1" applyAlignment="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218" fillId="0" borderId="0" xfId="0" applyFont="1" applyAlignment="1">
      <alignment horizontal="center" vertical="center"/>
    </xf>
    <xf numFmtId="0" fontId="218" fillId="0" borderId="0" xfId="0" applyFont="1" applyAlignment="1">
      <alignment horizontal="center" vertical="center" wrapText="1"/>
    </xf>
    <xf numFmtId="0" fontId="217" fillId="0" borderId="0" xfId="0" applyFont="1" applyAlignment="1">
      <alignment horizontal="center" vertical="center" wrapText="1"/>
    </xf>
    <xf numFmtId="0" fontId="218" fillId="0" borderId="59" xfId="3" applyFont="1" applyBorder="1" applyAlignment="1">
      <alignment horizontal="center" vertical="center" wrapText="1"/>
    </xf>
    <xf numFmtId="182" fontId="217" fillId="0" borderId="1" xfId="3" applyNumberFormat="1" applyFont="1" applyBorder="1" applyAlignment="1">
      <alignment horizontal="center" vertical="center" wrapText="1"/>
    </xf>
    <xf numFmtId="2" fontId="40" fillId="0" borderId="60" xfId="1" applyNumberFormat="1" applyFont="1" applyFill="1" applyBorder="1" applyAlignment="1">
      <alignment horizontal="center" vertical="center" wrapText="1"/>
    </xf>
    <xf numFmtId="2" fontId="40" fillId="0" borderId="8" xfId="1" applyNumberFormat="1" applyFont="1" applyFill="1" applyBorder="1" applyAlignment="1">
      <alignment horizontal="center" vertical="center" wrapText="1"/>
    </xf>
    <xf numFmtId="2" fontId="40" fillId="0" borderId="10" xfId="1" applyNumberFormat="1" applyFont="1" applyFill="1" applyBorder="1" applyAlignment="1">
      <alignment horizontal="center" vertical="center" wrapText="1"/>
    </xf>
    <xf numFmtId="335" fontId="219" fillId="0" borderId="59" xfId="3" applyNumberFormat="1" applyFont="1" applyBorder="1" applyAlignment="1">
      <alignment horizontal="center" vertical="center" wrapText="1"/>
    </xf>
    <xf numFmtId="0" fontId="40" fillId="0" borderId="0" xfId="0" applyFont="1" applyAlignment="1">
      <alignment horizontal="center"/>
    </xf>
    <xf numFmtId="0" fontId="40" fillId="0" borderId="15" xfId="0" applyFont="1" applyBorder="1" applyAlignment="1">
      <alignment horizontal="center"/>
    </xf>
    <xf numFmtId="43" fontId="40" fillId="0" borderId="0" xfId="0" applyNumberFormat="1" applyFont="1" applyAlignment="1">
      <alignment horizontal="center"/>
    </xf>
    <xf numFmtId="180" fontId="40" fillId="0" borderId="0" xfId="1" applyNumberFormat="1" applyFont="1" applyFill="1" applyAlignment="1">
      <alignment horizontal="center"/>
    </xf>
    <xf numFmtId="2" fontId="40" fillId="0" borderId="59" xfId="1" applyNumberFormat="1" applyFont="1" applyFill="1" applyBorder="1" applyAlignment="1">
      <alignment horizontal="center" vertical="center" wrapText="1"/>
    </xf>
  </cellXfs>
  <cellStyles count="5542">
    <cellStyle name="_x0001_" xfId="43"/>
    <cellStyle name="          _x000a__x000a_shell=progman.exe_x000a__x000a_m" xfId="44"/>
    <cellStyle name="          _x000d__x000a_shell=progman.exe_x000d__x000a_m" xfId="45"/>
    <cellStyle name="          _x005f_x000d__x005f_x000a_shell=progman.exe_x005f_x000d__x005f_x000a_m" xfId="46"/>
    <cellStyle name="_x000d__x000a_JournalTemplate=C:\COMFO\CTALK\JOURSTD.TPL_x000d__x000a_LbStateAddress=3 3 0 251 1 89 2 311_x000d__x000a_LbStateJou" xfId="47"/>
    <cellStyle name="#,##0" xfId="48"/>
    <cellStyle name="#,##0 2" xfId="49"/>
    <cellStyle name="#,##0 2 2" xfId="5260"/>
    <cellStyle name="#,##0 2 3" xfId="5477"/>
    <cellStyle name="#,##0 3" xfId="5259"/>
    <cellStyle name="#,##0 4" xfId="5478"/>
    <cellStyle name="." xfId="50"/>
    <cellStyle name=". 2" xfId="51"/>
    <cellStyle name=". 3" xfId="52"/>
    <cellStyle name=". 3 2" xfId="53"/>
    <cellStyle name=".d©y" xfId="54"/>
    <cellStyle name="??" xfId="55"/>
    <cellStyle name="?? [0.00]_ Att. 1- Cover" xfId="56"/>
    <cellStyle name="?? [0]" xfId="57"/>
    <cellStyle name="?? [0] 2" xfId="58"/>
    <cellStyle name="?? 2" xfId="59"/>
    <cellStyle name="?? 3" xfId="60"/>
    <cellStyle name="?? 4" xfId="61"/>
    <cellStyle name="?? 5" xfId="62"/>
    <cellStyle name="?? 6" xfId="63"/>
    <cellStyle name="?? 7" xfId="64"/>
    <cellStyle name="?_x001d_??%U©÷u&amp;H©÷9_x0008_? s_x000a__x0007__x0001__x0001_" xfId="65"/>
    <cellStyle name="?_x001d_??%U©÷u&amp;H©÷9_x0008_? s_x000a__x0007__x0001__x0001_ 10" xfId="66"/>
    <cellStyle name="?_x001d_??%U©÷u&amp;H©÷9_x0008_? s_x000a__x0007__x0001__x0001_ 11" xfId="67"/>
    <cellStyle name="?_x001d_??%U©÷u&amp;H©÷9_x0008_? s_x000a__x0007__x0001__x0001_ 12" xfId="68"/>
    <cellStyle name="?_x001d_??%U©÷u&amp;H©÷9_x0008_? s_x000a__x0007__x0001__x0001_ 13" xfId="69"/>
    <cellStyle name="?_x001d_??%U©÷u&amp;H©÷9_x0008_? s_x000a__x0007__x0001__x0001_ 14" xfId="70"/>
    <cellStyle name="?_x001d_??%U©÷u&amp;H©÷9_x0008_? s_x000a__x0007__x0001__x0001_ 15" xfId="71"/>
    <cellStyle name="?_x001d_??%U©÷u&amp;H©÷9_x0008_? s_x000a__x0007__x0001__x0001_ 2" xfId="72"/>
    <cellStyle name="?_x001d_??%U©÷u&amp;H©÷9_x0008_? s_x000a__x0007__x0001__x0001_ 3" xfId="73"/>
    <cellStyle name="?_x001d_??%U©÷u&amp;H©÷9_x0008_? s_x000a__x0007__x0001__x0001_ 4" xfId="74"/>
    <cellStyle name="?_x001d_??%U©÷u&amp;H©÷9_x0008_? s_x000a__x0007__x0001__x0001_ 5" xfId="75"/>
    <cellStyle name="?_x001d_??%U©÷u&amp;H©÷9_x0008_? s_x000a__x0007__x0001__x0001_ 6" xfId="76"/>
    <cellStyle name="?_x001d_??%U©÷u&amp;H©÷9_x0008_? s_x000a__x0007__x0001__x0001_ 7" xfId="77"/>
    <cellStyle name="?_x001d_??%U©÷u&amp;H©÷9_x0008_? s_x000a__x0007__x0001__x0001_ 8" xfId="78"/>
    <cellStyle name="?_x001d_??%U©÷u&amp;H©÷9_x0008_? s_x000a__x0007__x0001__x0001_ 9" xfId="79"/>
    <cellStyle name="???? [0.00]_      " xfId="80"/>
    <cellStyle name="??????" xfId="81"/>
    <cellStyle name="????_      " xfId="82"/>
    <cellStyle name="???[0]_?? DI" xfId="83"/>
    <cellStyle name="???_?? DI" xfId="84"/>
    <cellStyle name="??[0]_BRE" xfId="85"/>
    <cellStyle name="??_      " xfId="86"/>
    <cellStyle name="??A? [0]_laroux_1_¢¬???¢â? " xfId="87"/>
    <cellStyle name="??A?_laroux_1_¢¬???¢â? " xfId="88"/>
    <cellStyle name="?_x005f_x001d_??%U©÷u&amp;H©÷9_x005f_x0008_? s_x005f_x000a__x005f_x0007__x005f_x0001__x005f_x0001_" xfId="89"/>
    <cellStyle name="?_x005f_x001d_??%U©÷u&amp;H©÷9_x005f_x0008_?_x005f_x0009_s_x005f_x000a__x005f_x0007__x005f_x0001__x005f_x0001_" xfId="90"/>
    <cellStyle name="?_x005f_x005f_x005f_x001d_??%U©÷u&amp;H©÷9_x005f_x005f_x005f_x0008_? s_x005f_x005f_x005f_x000a__x005f_x005f_x005f_x0007__x005f_x005f_x005f_x0001__x005f_x005f_x005f_x0001_" xfId="91"/>
    <cellStyle name="?¡±¢¥?_?¨ù??¢´¢¥_¢¬???¢â? " xfId="92"/>
    <cellStyle name="?ðÇ%U?&amp;H?_x0008_?s_x000a__x0007__x0001__x0001_" xfId="93"/>
    <cellStyle name="?ðÇ%U?&amp;H?_x0008_?s_x000a__x0007__x0001__x0001_ 10" xfId="94"/>
    <cellStyle name="?ðÇ%U?&amp;H?_x0008_?s_x000a__x0007__x0001__x0001_ 11" xfId="95"/>
    <cellStyle name="?ðÇ%U?&amp;H?_x0008_?s_x000a__x0007__x0001__x0001_ 12" xfId="96"/>
    <cellStyle name="?ðÇ%U?&amp;H?_x0008_?s_x000a__x0007__x0001__x0001_ 13" xfId="97"/>
    <cellStyle name="?ðÇ%U?&amp;H?_x0008_?s_x000a__x0007__x0001__x0001_ 14" xfId="98"/>
    <cellStyle name="?ðÇ%U?&amp;H?_x0008_?s_x000a__x0007__x0001__x0001_ 15" xfId="99"/>
    <cellStyle name="?ðÇ%U?&amp;H?_x0008_?s_x000a__x0007__x0001__x0001_ 2" xfId="100"/>
    <cellStyle name="?ðÇ%U?&amp;H?_x0008_?s_x000a__x0007__x0001__x0001_ 3" xfId="101"/>
    <cellStyle name="?ðÇ%U?&amp;H?_x0008_?s_x000a__x0007__x0001__x0001_ 4" xfId="102"/>
    <cellStyle name="?ðÇ%U?&amp;H?_x0008_?s_x000a__x0007__x0001__x0001_ 5" xfId="103"/>
    <cellStyle name="?ðÇ%U?&amp;H?_x0008_?s_x000a__x0007__x0001__x0001_ 6" xfId="104"/>
    <cellStyle name="?ðÇ%U?&amp;H?_x0008_?s_x000a__x0007__x0001__x0001_ 7" xfId="105"/>
    <cellStyle name="?ðÇ%U?&amp;H?_x0008_?s_x000a__x0007__x0001__x0001_ 8" xfId="106"/>
    <cellStyle name="?ðÇ%U?&amp;H?_x0008_?s_x000a__x0007__x0001__x0001_ 9" xfId="107"/>
    <cellStyle name="?ðÇ%U?&amp;H?_x005f_x0008_?s_x005f_x000a__x005f_x0007__x005f_x0001__x005f_x0001_" xfId="108"/>
    <cellStyle name="@ET_Style?.font5" xfId="109"/>
    <cellStyle name="[0]_Chi phÝ kh¸c_V" xfId="110"/>
    <cellStyle name="_!1 1 bao cao giao KH ve HTCMT vung TNB   12-12-2011" xfId="111"/>
    <cellStyle name="_x0001__!1 1 bao cao giao KH ve HTCMT vung TNB   12-12-2011" xfId="112"/>
    <cellStyle name="_1 TONG HOP - CA NA" xfId="113"/>
    <cellStyle name="_123_DONG_THANH_Moi" xfId="114"/>
    <cellStyle name="_123_DONG_THANH_Moi_!1 1 bao cao giao KH ve HTCMT vung TNB   12-12-2011" xfId="115"/>
    <cellStyle name="_123_DONG_THANH_Moi_KH TPCP vung TNB (03-1-2012)" xfId="116"/>
    <cellStyle name="_Bang Chi tieu (2)" xfId="117"/>
    <cellStyle name="_BAO GIA NGAY 24-10-08 (co dam)" xfId="118"/>
    <cellStyle name="_BC  NAM 2007" xfId="119"/>
    <cellStyle name="_BC CV 6403 BKHĐT" xfId="120"/>
    <cellStyle name="_BC thuc hien KH 2009" xfId="121"/>
    <cellStyle name="_BC thuc hien KH 2009_15_10_2013 BC nhu cau von doi ung ODA (2014-2016) ngay 15102013 Sua" xfId="122"/>
    <cellStyle name="_BC thuc hien KH 2009_BC nhu cau von doi ung ODA nganh NN (BKH)" xfId="123"/>
    <cellStyle name="_BC thuc hien KH 2009_BC nhu cau von doi ung ODA nganh NN (BKH)_05-12  KH trung han 2016-2020 - Liem Thinh edited" xfId="124"/>
    <cellStyle name="_BC thuc hien KH 2009_BC nhu cau von doi ung ODA nganh NN (BKH)_Copy of 05-12  KH trung han 2016-2020 - Liem Thinh edited (1)" xfId="125"/>
    <cellStyle name="_BC thuc hien KH 2009_BC Tai co cau (bieu TH)" xfId="126"/>
    <cellStyle name="_BC thuc hien KH 2009_BC Tai co cau (bieu TH)_05-12  KH trung han 2016-2020 - Liem Thinh edited" xfId="127"/>
    <cellStyle name="_BC thuc hien KH 2009_BC Tai co cau (bieu TH)_Copy of 05-12  KH trung han 2016-2020 - Liem Thinh edited (1)" xfId="128"/>
    <cellStyle name="_BC thuc hien KH 2009_DK 2014-2015 final" xfId="129"/>
    <cellStyle name="_BC thuc hien KH 2009_DK 2014-2015 final_05-12  KH trung han 2016-2020 - Liem Thinh edited" xfId="130"/>
    <cellStyle name="_BC thuc hien KH 2009_DK 2014-2015 final_Copy of 05-12  KH trung han 2016-2020 - Liem Thinh edited (1)" xfId="131"/>
    <cellStyle name="_BC thuc hien KH 2009_DK 2014-2015 new" xfId="132"/>
    <cellStyle name="_BC thuc hien KH 2009_DK 2014-2015 new_05-12  KH trung han 2016-2020 - Liem Thinh edited" xfId="133"/>
    <cellStyle name="_BC thuc hien KH 2009_DK 2014-2015 new_Copy of 05-12  KH trung han 2016-2020 - Liem Thinh edited (1)" xfId="134"/>
    <cellStyle name="_BC thuc hien KH 2009_DK KH CBDT 2014 11-11-2013" xfId="135"/>
    <cellStyle name="_BC thuc hien KH 2009_DK KH CBDT 2014 11-11-2013(1)" xfId="136"/>
    <cellStyle name="_BC thuc hien KH 2009_DK KH CBDT 2014 11-11-2013(1)_05-12  KH trung han 2016-2020 - Liem Thinh edited" xfId="137"/>
    <cellStyle name="_BC thuc hien KH 2009_DK KH CBDT 2014 11-11-2013(1)_Copy of 05-12  KH trung han 2016-2020 - Liem Thinh edited (1)" xfId="138"/>
    <cellStyle name="_BC thuc hien KH 2009_DK KH CBDT 2014 11-11-2013_05-12  KH trung han 2016-2020 - Liem Thinh edited" xfId="139"/>
    <cellStyle name="_BC thuc hien KH 2009_DK KH CBDT 2014 11-11-2013_Copy of 05-12  KH trung han 2016-2020 - Liem Thinh edited (1)" xfId="140"/>
    <cellStyle name="_BC thuc hien KH 2009_KH 2011-2015" xfId="141"/>
    <cellStyle name="_BC thuc hien KH 2009_tai co cau dau tu (tong hop)1" xfId="142"/>
    <cellStyle name="_BEN TRE" xfId="143"/>
    <cellStyle name="_Bieu mau cong trinh khoi cong moi 3-4" xfId="144"/>
    <cellStyle name="_Bieu Tay Nam Bo 25-11" xfId="145"/>
    <cellStyle name="_Bieu3ODA" xfId="146"/>
    <cellStyle name="_Bieu3ODA_1" xfId="147"/>
    <cellStyle name="_Bieu4HTMT" xfId="148"/>
    <cellStyle name="_Bieu4HTMT_!1 1 bao cao giao KH ve HTCMT vung TNB   12-12-2011" xfId="149"/>
    <cellStyle name="_Bieu4HTMT_KH TPCP vung TNB (03-1-2012)" xfId="150"/>
    <cellStyle name="_Book1" xfId="151"/>
    <cellStyle name="_Book1 2" xfId="152"/>
    <cellStyle name="_Book1_!1 1 bao cao giao KH ve HTCMT vung TNB   12-12-2011" xfId="153"/>
    <cellStyle name="_Book1_1" xfId="154"/>
    <cellStyle name="_Book1_2" xfId="155"/>
    <cellStyle name="_Book1_BC-QT-WB-dthao" xfId="156"/>
    <cellStyle name="_Book1_BC-QT-WB-dthao_05-12  KH trung han 2016-2020 - Liem Thinh edited" xfId="157"/>
    <cellStyle name="_Book1_BC-QT-WB-dthao_Copy of 05-12  KH trung han 2016-2020 - Liem Thinh edited (1)" xfId="158"/>
    <cellStyle name="_Book1_BC-QT-WB-dthao_KH TPCP 2016-2020 (tong hop)" xfId="159"/>
    <cellStyle name="_Book1_Bieu3ODA" xfId="160"/>
    <cellStyle name="_Book1_Bieu4HTMT" xfId="161"/>
    <cellStyle name="_Book1_Bieu4HTMT_!1 1 bao cao giao KH ve HTCMT vung TNB   12-12-2011" xfId="162"/>
    <cellStyle name="_Book1_Bieu4HTMT_KH TPCP vung TNB (03-1-2012)" xfId="163"/>
    <cellStyle name="_Book1_bo sung von KCH nam 2010 va Du an tre kho khan" xfId="164"/>
    <cellStyle name="_Book1_bo sung von KCH nam 2010 va Du an tre kho khan_!1 1 bao cao giao KH ve HTCMT vung TNB   12-12-2011" xfId="165"/>
    <cellStyle name="_Book1_bo sung von KCH nam 2010 va Du an tre kho khan_KH TPCP vung TNB (03-1-2012)" xfId="166"/>
    <cellStyle name="_Book1_cong hang rao" xfId="167"/>
    <cellStyle name="_Book1_cong hang rao_!1 1 bao cao giao KH ve HTCMT vung TNB   12-12-2011" xfId="168"/>
    <cellStyle name="_Book1_cong hang rao_KH TPCP vung TNB (03-1-2012)" xfId="169"/>
    <cellStyle name="_Book1_danh muc chuan bi dau tu 2011 ngay 07-6-2011" xfId="170"/>
    <cellStyle name="_Book1_danh muc chuan bi dau tu 2011 ngay 07-6-2011_!1 1 bao cao giao KH ve HTCMT vung TNB   12-12-2011" xfId="171"/>
    <cellStyle name="_Book1_danh muc chuan bi dau tu 2011 ngay 07-6-2011_KH TPCP vung TNB (03-1-2012)" xfId="172"/>
    <cellStyle name="_Book1_Danh muc pbo nguon von XSKT, XDCB nam 2009 chuyen qua nam 2010" xfId="173"/>
    <cellStyle name="_Book1_Danh muc pbo nguon von XSKT, XDCB nam 2009 chuyen qua nam 2010_!1 1 bao cao giao KH ve HTCMT vung TNB   12-12-2011" xfId="174"/>
    <cellStyle name="_Book1_Danh muc pbo nguon von XSKT, XDCB nam 2009 chuyen qua nam 2010_KH TPCP vung TNB (03-1-2012)" xfId="175"/>
    <cellStyle name="_Book1_dieu chinh KH 2011 ngay 26-5-2011111" xfId="176"/>
    <cellStyle name="_Book1_dieu chinh KH 2011 ngay 26-5-2011111_!1 1 bao cao giao KH ve HTCMT vung TNB   12-12-2011" xfId="177"/>
    <cellStyle name="_Book1_dieu chinh KH 2011 ngay 26-5-2011111_KH TPCP vung TNB (03-1-2012)" xfId="178"/>
    <cellStyle name="_Book1_DS KCH PHAN BO VON NSDP NAM 2010" xfId="179"/>
    <cellStyle name="_Book1_DS KCH PHAN BO VON NSDP NAM 2010_!1 1 bao cao giao KH ve HTCMT vung TNB   12-12-2011" xfId="180"/>
    <cellStyle name="_Book1_DS KCH PHAN BO VON NSDP NAM 2010_KH TPCP vung TNB (03-1-2012)" xfId="181"/>
    <cellStyle name="_Book1_giao KH 2011 ngay 10-12-2010" xfId="182"/>
    <cellStyle name="_Book1_giao KH 2011 ngay 10-12-2010_!1 1 bao cao giao KH ve HTCMT vung TNB   12-12-2011" xfId="183"/>
    <cellStyle name="_Book1_giao KH 2011 ngay 10-12-2010_KH TPCP vung TNB (03-1-2012)" xfId="184"/>
    <cellStyle name="_Book1_IN" xfId="185"/>
    <cellStyle name="_Book1_kien giang 2" xfId="189"/>
    <cellStyle name="_Book1_Kh ql62 (2010) 11-09" xfId="186"/>
    <cellStyle name="_Book1_KH TPCP vung TNB (03-1-2012)" xfId="187"/>
    <cellStyle name="_Book1_Khung 2012" xfId="188"/>
    <cellStyle name="_Book1_phu luc tong ket tinh hinh TH giai doan 03-10 (ngay 30)" xfId="190"/>
    <cellStyle name="_Book1_phu luc tong ket tinh hinh TH giai doan 03-10 (ngay 30)_!1 1 bao cao giao KH ve HTCMT vung TNB   12-12-2011" xfId="191"/>
    <cellStyle name="_Book1_phu luc tong ket tinh hinh TH giai doan 03-10 (ngay 30)_KH TPCP vung TNB (03-1-2012)" xfId="192"/>
    <cellStyle name="_C.cong+B.luong-Sanluong" xfId="193"/>
    <cellStyle name="_cong hang rao" xfId="194"/>
    <cellStyle name="_dien chieu sang" xfId="195"/>
    <cellStyle name="_DK KH 2009" xfId="196"/>
    <cellStyle name="_DK KH 2009_15_10_2013 BC nhu cau von doi ung ODA (2014-2016) ngay 15102013 Sua" xfId="197"/>
    <cellStyle name="_DK KH 2009_BC nhu cau von doi ung ODA nganh NN (BKH)" xfId="198"/>
    <cellStyle name="_DK KH 2009_BC nhu cau von doi ung ODA nganh NN (BKH)_05-12  KH trung han 2016-2020 - Liem Thinh edited" xfId="199"/>
    <cellStyle name="_DK KH 2009_BC nhu cau von doi ung ODA nganh NN (BKH)_Copy of 05-12  KH trung han 2016-2020 - Liem Thinh edited (1)" xfId="200"/>
    <cellStyle name="_DK KH 2009_BC Tai co cau (bieu TH)" xfId="201"/>
    <cellStyle name="_DK KH 2009_BC Tai co cau (bieu TH)_05-12  KH trung han 2016-2020 - Liem Thinh edited" xfId="202"/>
    <cellStyle name="_DK KH 2009_BC Tai co cau (bieu TH)_Copy of 05-12  KH trung han 2016-2020 - Liem Thinh edited (1)" xfId="203"/>
    <cellStyle name="_DK KH 2009_DK 2014-2015 final" xfId="204"/>
    <cellStyle name="_DK KH 2009_DK 2014-2015 final_05-12  KH trung han 2016-2020 - Liem Thinh edited" xfId="205"/>
    <cellStyle name="_DK KH 2009_DK 2014-2015 final_Copy of 05-12  KH trung han 2016-2020 - Liem Thinh edited (1)" xfId="206"/>
    <cellStyle name="_DK KH 2009_DK 2014-2015 new" xfId="207"/>
    <cellStyle name="_DK KH 2009_DK 2014-2015 new_05-12  KH trung han 2016-2020 - Liem Thinh edited" xfId="208"/>
    <cellStyle name="_DK KH 2009_DK 2014-2015 new_Copy of 05-12  KH trung han 2016-2020 - Liem Thinh edited (1)" xfId="209"/>
    <cellStyle name="_DK KH 2009_DK KH CBDT 2014 11-11-2013" xfId="210"/>
    <cellStyle name="_DK KH 2009_DK KH CBDT 2014 11-11-2013(1)" xfId="211"/>
    <cellStyle name="_DK KH 2009_DK KH CBDT 2014 11-11-2013(1)_05-12  KH trung han 2016-2020 - Liem Thinh edited" xfId="212"/>
    <cellStyle name="_DK KH 2009_DK KH CBDT 2014 11-11-2013(1)_Copy of 05-12  KH trung han 2016-2020 - Liem Thinh edited (1)" xfId="213"/>
    <cellStyle name="_DK KH 2009_DK KH CBDT 2014 11-11-2013_05-12  KH trung han 2016-2020 - Liem Thinh edited" xfId="214"/>
    <cellStyle name="_DK KH 2009_DK KH CBDT 2014 11-11-2013_Copy of 05-12  KH trung han 2016-2020 - Liem Thinh edited (1)" xfId="215"/>
    <cellStyle name="_DK KH 2009_KH 2011-2015" xfId="216"/>
    <cellStyle name="_DK KH 2009_tai co cau dau tu (tong hop)1" xfId="217"/>
    <cellStyle name="_DK KH 2010" xfId="218"/>
    <cellStyle name="_DK KH 2010 (BKH)" xfId="219"/>
    <cellStyle name="_DK KH 2010_15_10_2013 BC nhu cau von doi ung ODA (2014-2016) ngay 15102013 Sua" xfId="220"/>
    <cellStyle name="_DK KH 2010_BC nhu cau von doi ung ODA nganh NN (BKH)" xfId="221"/>
    <cellStyle name="_DK KH 2010_BC nhu cau von doi ung ODA nganh NN (BKH)_05-12  KH trung han 2016-2020 - Liem Thinh edited" xfId="222"/>
    <cellStyle name="_DK KH 2010_BC nhu cau von doi ung ODA nganh NN (BKH)_Copy of 05-12  KH trung han 2016-2020 - Liem Thinh edited (1)" xfId="223"/>
    <cellStyle name="_DK KH 2010_BC Tai co cau (bieu TH)" xfId="224"/>
    <cellStyle name="_DK KH 2010_BC Tai co cau (bieu TH)_05-12  KH trung han 2016-2020 - Liem Thinh edited" xfId="225"/>
    <cellStyle name="_DK KH 2010_BC Tai co cau (bieu TH)_Copy of 05-12  KH trung han 2016-2020 - Liem Thinh edited (1)" xfId="226"/>
    <cellStyle name="_DK KH 2010_DK 2014-2015 final" xfId="227"/>
    <cellStyle name="_DK KH 2010_DK 2014-2015 final_05-12  KH trung han 2016-2020 - Liem Thinh edited" xfId="228"/>
    <cellStyle name="_DK KH 2010_DK 2014-2015 final_Copy of 05-12  KH trung han 2016-2020 - Liem Thinh edited (1)" xfId="229"/>
    <cellStyle name="_DK KH 2010_DK 2014-2015 new" xfId="230"/>
    <cellStyle name="_DK KH 2010_DK 2014-2015 new_05-12  KH trung han 2016-2020 - Liem Thinh edited" xfId="231"/>
    <cellStyle name="_DK KH 2010_DK 2014-2015 new_Copy of 05-12  KH trung han 2016-2020 - Liem Thinh edited (1)" xfId="232"/>
    <cellStyle name="_DK KH 2010_DK KH CBDT 2014 11-11-2013" xfId="233"/>
    <cellStyle name="_DK KH 2010_DK KH CBDT 2014 11-11-2013(1)" xfId="234"/>
    <cellStyle name="_DK KH 2010_DK KH CBDT 2014 11-11-2013(1)_05-12  KH trung han 2016-2020 - Liem Thinh edited" xfId="235"/>
    <cellStyle name="_DK KH 2010_DK KH CBDT 2014 11-11-2013(1)_Copy of 05-12  KH trung han 2016-2020 - Liem Thinh edited (1)" xfId="236"/>
    <cellStyle name="_DK KH 2010_DK KH CBDT 2014 11-11-2013_05-12  KH trung han 2016-2020 - Liem Thinh edited" xfId="237"/>
    <cellStyle name="_DK KH 2010_DK KH CBDT 2014 11-11-2013_Copy of 05-12  KH trung han 2016-2020 - Liem Thinh edited (1)" xfId="238"/>
    <cellStyle name="_DK KH 2010_KH 2011-2015" xfId="239"/>
    <cellStyle name="_DK KH 2010_tai co cau dau tu (tong hop)1" xfId="240"/>
    <cellStyle name="_DK TPCP 2010" xfId="241"/>
    <cellStyle name="_DO-D1500-KHONG CO TRONG DT" xfId="242"/>
    <cellStyle name="_Dong Thap" xfId="243"/>
    <cellStyle name="_Duyet TK thay đôi" xfId="244"/>
    <cellStyle name="_Duyet TK thay đôi_!1 1 bao cao giao KH ve HTCMT vung TNB   12-12-2011" xfId="245"/>
    <cellStyle name="_Duyet TK thay đôi_Bieu4HTMT" xfId="246"/>
    <cellStyle name="_Duyet TK thay đôi_Bieu4HTMT_!1 1 bao cao giao KH ve HTCMT vung TNB   12-12-2011" xfId="247"/>
    <cellStyle name="_Duyet TK thay đôi_Bieu4HTMT_KH TPCP vung TNB (03-1-2012)" xfId="248"/>
    <cellStyle name="_Duyet TK thay đôi_KH TPCP vung TNB (03-1-2012)" xfId="249"/>
    <cellStyle name="_GOITHAUSO2" xfId="250"/>
    <cellStyle name="_GOITHAUSO3" xfId="251"/>
    <cellStyle name="_GOITHAUSO4" xfId="252"/>
    <cellStyle name="_GTGT 2003" xfId="253"/>
    <cellStyle name="_Gui VU KH 5-5-09" xfId="254"/>
    <cellStyle name="_Gui VU KH 5-5-09_05-12  KH trung han 2016-2020 - Liem Thinh edited" xfId="255"/>
    <cellStyle name="_Gui VU KH 5-5-09_Copy of 05-12  KH trung han 2016-2020 - Liem Thinh edited (1)" xfId="256"/>
    <cellStyle name="_Gui VU KH 5-5-09_KH TPCP 2016-2020 (tong hop)" xfId="257"/>
    <cellStyle name="_HaHoa_TDT_DienCSang" xfId="258"/>
    <cellStyle name="_HaHoa19-5-07" xfId="259"/>
    <cellStyle name="_Huong CHI tieu Nhiem vu CTMTQG 2014(1)" xfId="260"/>
    <cellStyle name="_IN" xfId="261"/>
    <cellStyle name="_IN_!1 1 bao cao giao KH ve HTCMT vung TNB   12-12-2011" xfId="262"/>
    <cellStyle name="_IN_KH TPCP vung TNB (03-1-2012)" xfId="263"/>
    <cellStyle name="_KE KHAI THUE GTGT 2004" xfId="264"/>
    <cellStyle name="_KE KHAI THUE GTGT 2004_BCTC2004" xfId="265"/>
    <cellStyle name="_x0001__kien giang 2" xfId="296"/>
    <cellStyle name="_KT (2)" xfId="297"/>
    <cellStyle name="_KT (2) 2" xfId="298"/>
    <cellStyle name="_KT (2)_05-12  KH trung han 2016-2020 - Liem Thinh edited" xfId="299"/>
    <cellStyle name="_KT (2)_1" xfId="300"/>
    <cellStyle name="_KT (2)_1 2" xfId="301"/>
    <cellStyle name="_KT (2)_1_05-12  KH trung han 2016-2020 - Liem Thinh edited" xfId="302"/>
    <cellStyle name="_KT (2)_1_Copy of 05-12  KH trung han 2016-2020 - Liem Thinh edited (1)" xfId="303"/>
    <cellStyle name="_KT (2)_1_KH TPCP 2016-2020 (tong hop)" xfId="304"/>
    <cellStyle name="_KT (2)_1_Lora-tungchau" xfId="305"/>
    <cellStyle name="_KT (2)_1_Lora-tungchau 2" xfId="306"/>
    <cellStyle name="_KT (2)_1_Lora-tungchau_05-12  KH trung han 2016-2020 - Liem Thinh edited" xfId="307"/>
    <cellStyle name="_KT (2)_1_Lora-tungchau_Copy of 05-12  KH trung han 2016-2020 - Liem Thinh edited (1)" xfId="308"/>
    <cellStyle name="_KT (2)_1_Lora-tungchau_KH TPCP 2016-2020 (tong hop)" xfId="309"/>
    <cellStyle name="_KT (2)_1_Qt-HT3PQ1(CauKho)" xfId="310"/>
    <cellStyle name="_KT (2)_2" xfId="311"/>
    <cellStyle name="_KT (2)_2_TG-TH" xfId="312"/>
    <cellStyle name="_KT (2)_2_TG-TH 2" xfId="313"/>
    <cellStyle name="_KT (2)_2_TG-TH_05-12  KH trung han 2016-2020 - Liem Thinh edited" xfId="314"/>
    <cellStyle name="_KT (2)_2_TG-TH_ApGiaVatTu_cayxanh_latgach" xfId="315"/>
    <cellStyle name="_KT (2)_2_TG-TH_BANG TONG HOP TINH HINH THANH QUYET TOAN (MOI I)" xfId="316"/>
    <cellStyle name="_KT (2)_2_TG-TH_BAO CAO KLCT PT2000" xfId="317"/>
    <cellStyle name="_KT (2)_2_TG-TH_BAO CAO PT2000" xfId="318"/>
    <cellStyle name="_KT (2)_2_TG-TH_BAO CAO PT2000_Book1" xfId="319"/>
    <cellStyle name="_KT (2)_2_TG-TH_Bao cao XDCB 2001 - T11 KH dieu chinh 20-11-THAI" xfId="320"/>
    <cellStyle name="_KT (2)_2_TG-TH_BAO GIA NGAY 24-10-08 (co dam)" xfId="321"/>
    <cellStyle name="_KT (2)_2_TG-TH_BC  NAM 2007" xfId="322"/>
    <cellStyle name="_KT (2)_2_TG-TH_BC CV 6403 BKHĐT" xfId="323"/>
    <cellStyle name="_KT (2)_2_TG-TH_BC NQ11-CP - chinh sua lai" xfId="324"/>
    <cellStyle name="_KT (2)_2_TG-TH_BC NQ11-CP-Quynh sau bieu so3" xfId="325"/>
    <cellStyle name="_KT (2)_2_TG-TH_BC_NQ11-CP_-_Thao_sua_lai" xfId="326"/>
    <cellStyle name="_KT (2)_2_TG-TH_Bieu mau cong trinh khoi cong moi 3-4" xfId="327"/>
    <cellStyle name="_KT (2)_2_TG-TH_Bieu3ODA" xfId="328"/>
    <cellStyle name="_KT (2)_2_TG-TH_Bieu3ODA_1" xfId="329"/>
    <cellStyle name="_KT (2)_2_TG-TH_Bieu4HTMT" xfId="330"/>
    <cellStyle name="_KT (2)_2_TG-TH_bo sung von KCH nam 2010 va Du an tre kho khan" xfId="331"/>
    <cellStyle name="_KT (2)_2_TG-TH_Book1" xfId="332"/>
    <cellStyle name="_KT (2)_2_TG-TH_Book1 2" xfId="333"/>
    <cellStyle name="_KT (2)_2_TG-TH_Book1_1" xfId="334"/>
    <cellStyle name="_KT (2)_2_TG-TH_Book1_1 2" xfId="335"/>
    <cellStyle name="_KT (2)_2_TG-TH_Book1_1_BC CV 6403 BKHĐT" xfId="336"/>
    <cellStyle name="_KT (2)_2_TG-TH_Book1_1_Bieu mau cong trinh khoi cong moi 3-4" xfId="337"/>
    <cellStyle name="_KT (2)_2_TG-TH_Book1_1_Bieu3ODA" xfId="338"/>
    <cellStyle name="_KT (2)_2_TG-TH_Book1_1_Bieu4HTMT" xfId="339"/>
    <cellStyle name="_KT (2)_2_TG-TH_Book1_1_Book1" xfId="340"/>
    <cellStyle name="_KT (2)_2_TG-TH_Book1_1_Luy ke von ung nam 2011 -Thoa gui ngay 12-8-2012" xfId="341"/>
    <cellStyle name="_KT (2)_2_TG-TH_Book1_2" xfId="342"/>
    <cellStyle name="_KT (2)_2_TG-TH_Book1_2 2" xfId="343"/>
    <cellStyle name="_KT (2)_2_TG-TH_Book1_2_BC CV 6403 BKHĐT" xfId="344"/>
    <cellStyle name="_KT (2)_2_TG-TH_Book1_2_Bieu3ODA" xfId="345"/>
    <cellStyle name="_KT (2)_2_TG-TH_Book1_2_Luy ke von ung nam 2011 -Thoa gui ngay 12-8-2012" xfId="346"/>
    <cellStyle name="_KT (2)_2_TG-TH_Book1_3" xfId="347"/>
    <cellStyle name="_KT (2)_2_TG-TH_Book1_3 2" xfId="348"/>
    <cellStyle name="_KT (2)_2_TG-TH_Book1_4" xfId="349"/>
    <cellStyle name="_KT (2)_2_TG-TH_Book1_BC CV 6403 BKHĐT" xfId="350"/>
    <cellStyle name="_KT (2)_2_TG-TH_Book1_Bieu mau cong trinh khoi cong moi 3-4" xfId="351"/>
    <cellStyle name="_KT (2)_2_TG-TH_Book1_Bieu3ODA" xfId="352"/>
    <cellStyle name="_KT (2)_2_TG-TH_Book1_Bieu4HTMT" xfId="353"/>
    <cellStyle name="_KT (2)_2_TG-TH_Book1_bo sung von KCH nam 2010 va Du an tre kho khan" xfId="354"/>
    <cellStyle name="_KT (2)_2_TG-TH_Book1_Book1" xfId="355"/>
    <cellStyle name="_KT (2)_2_TG-TH_Book1_danh muc chuan bi dau tu 2011 ngay 07-6-2011" xfId="356"/>
    <cellStyle name="_KT (2)_2_TG-TH_Book1_Danh muc pbo nguon von XSKT, XDCB nam 2009 chuyen qua nam 2010" xfId="357"/>
    <cellStyle name="_KT (2)_2_TG-TH_Book1_dieu chinh KH 2011 ngay 26-5-2011111" xfId="358"/>
    <cellStyle name="_KT (2)_2_TG-TH_Book1_DS KCH PHAN BO VON NSDP NAM 2010" xfId="359"/>
    <cellStyle name="_KT (2)_2_TG-TH_Book1_giao KH 2011 ngay 10-12-2010" xfId="360"/>
    <cellStyle name="_KT (2)_2_TG-TH_Book1_Luy ke von ung nam 2011 -Thoa gui ngay 12-8-2012" xfId="361"/>
    <cellStyle name="_KT (2)_2_TG-TH_CAU Khanh Nam(Thi Cong)" xfId="362"/>
    <cellStyle name="_KT (2)_2_TG-TH_CoCauPhi (version 1)" xfId="364"/>
    <cellStyle name="_KT (2)_2_TG-TH_Copy of 05-12  KH trung han 2016-2020 - Liem Thinh edited (1)" xfId="365"/>
    <cellStyle name="_KT (2)_2_TG-TH_ChiHuong_ApGia" xfId="363"/>
    <cellStyle name="_KT (2)_2_TG-TH_danh muc chuan bi dau tu 2011 ngay 07-6-2011" xfId="366"/>
    <cellStyle name="_KT (2)_2_TG-TH_Danh muc pbo nguon von XSKT, XDCB nam 2009 chuyen qua nam 2010" xfId="367"/>
    <cellStyle name="_KT (2)_2_TG-TH_DAU NOI PL-CL TAI PHU LAMHC" xfId="368"/>
    <cellStyle name="_KT (2)_2_TG-TH_dieu chinh KH 2011 ngay 26-5-2011111" xfId="369"/>
    <cellStyle name="_KT (2)_2_TG-TH_DS KCH PHAN BO VON NSDP NAM 2010" xfId="370"/>
    <cellStyle name="_KT (2)_2_TG-TH_DTCDT MR.2N110.HOCMON.TDTOAN.CCUNG" xfId="371"/>
    <cellStyle name="_KT (2)_2_TG-TH_DU TRU VAT TU" xfId="372"/>
    <cellStyle name="_KT (2)_2_TG-TH_GTGT 2003" xfId="374"/>
    <cellStyle name="_KT (2)_2_TG-TH_giao KH 2011 ngay 10-12-2010" xfId="373"/>
    <cellStyle name="_KT (2)_2_TG-TH_KE KHAI THUE GTGT 2004" xfId="375"/>
    <cellStyle name="_KT (2)_2_TG-TH_KE KHAI THUE GTGT 2004_BCTC2004" xfId="376"/>
    <cellStyle name="_KT (2)_2_TG-TH_kien giang 2" xfId="379"/>
    <cellStyle name="_KT (2)_2_TG-TH_KH TPCP 2016-2020 (tong hop)" xfId="377"/>
    <cellStyle name="_KT (2)_2_TG-TH_KH TPCP vung TNB (03-1-2012)" xfId="378"/>
    <cellStyle name="_KT (2)_2_TG-TH_Lora-tungchau" xfId="380"/>
    <cellStyle name="_KT (2)_2_TG-TH_Luy ke von ung nam 2011 -Thoa gui ngay 12-8-2012" xfId="381"/>
    <cellStyle name="_KT (2)_2_TG-TH_N-X-T-04" xfId="383"/>
    <cellStyle name="_KT (2)_2_TG-TH_NhanCong" xfId="382"/>
    <cellStyle name="_KT (2)_2_TG-TH_PGIA-phieu tham tra Kho bac" xfId="384"/>
    <cellStyle name="_KT (2)_2_TG-TH_PT02-02" xfId="386"/>
    <cellStyle name="_KT (2)_2_TG-TH_PT02-02_Book1" xfId="387"/>
    <cellStyle name="_KT (2)_2_TG-TH_PT02-03" xfId="388"/>
    <cellStyle name="_KT (2)_2_TG-TH_PT02-03_Book1" xfId="389"/>
    <cellStyle name="_KT (2)_2_TG-TH_phu luc tong ket tinh hinh TH giai doan 03-10 (ngay 30)" xfId="385"/>
    <cellStyle name="_KT (2)_2_TG-TH_Qt-HT3PQ1(CauKho)" xfId="390"/>
    <cellStyle name="_KT (2)_2_TG-TH_Sheet1" xfId="391"/>
    <cellStyle name="_KT (2)_2_TG-TH_TK152-04" xfId="392"/>
    <cellStyle name="_KT (2)_2_TG-TH_ÿÿÿÿÿ" xfId="393"/>
    <cellStyle name="_KT (2)_2_TG-TH_ÿÿÿÿÿ_Bieu mau cong trinh khoi cong moi 3-4" xfId="394"/>
    <cellStyle name="_KT (2)_2_TG-TH_ÿÿÿÿÿ_Bieu3ODA" xfId="395"/>
    <cellStyle name="_KT (2)_2_TG-TH_ÿÿÿÿÿ_Bieu4HTMT" xfId="396"/>
    <cellStyle name="_KT (2)_2_TG-TH_ÿÿÿÿÿ_kien giang 2" xfId="398"/>
    <cellStyle name="_KT (2)_2_TG-TH_ÿÿÿÿÿ_KH TPCP vung TNB (03-1-2012)" xfId="397"/>
    <cellStyle name="_KT (2)_3" xfId="399"/>
    <cellStyle name="_KT (2)_3_TG-TH" xfId="400"/>
    <cellStyle name="_KT (2)_3_TG-TH 2" xfId="401"/>
    <cellStyle name="_KT (2)_3_TG-TH_05-12  KH trung han 2016-2020 - Liem Thinh edited" xfId="402"/>
    <cellStyle name="_KT (2)_3_TG-TH_BC  NAM 2007" xfId="403"/>
    <cellStyle name="_KT (2)_3_TG-TH_Bieu mau cong trinh khoi cong moi 3-4" xfId="404"/>
    <cellStyle name="_KT (2)_3_TG-TH_Bieu3ODA" xfId="405"/>
    <cellStyle name="_KT (2)_3_TG-TH_Bieu3ODA_1" xfId="406"/>
    <cellStyle name="_KT (2)_3_TG-TH_Bieu4HTMT" xfId="407"/>
    <cellStyle name="_KT (2)_3_TG-TH_bo sung von KCH nam 2010 va Du an tre kho khan" xfId="408"/>
    <cellStyle name="_KT (2)_3_TG-TH_Book1" xfId="409"/>
    <cellStyle name="_KT (2)_3_TG-TH_Book1 2" xfId="410"/>
    <cellStyle name="_KT (2)_3_TG-TH_Book1_1" xfId="411"/>
    <cellStyle name="_KT (2)_3_TG-TH_Book1_BC-QT-WB-dthao" xfId="412"/>
    <cellStyle name="_KT (2)_3_TG-TH_Book1_BC-QT-WB-dthao_05-12  KH trung han 2016-2020 - Liem Thinh edited" xfId="413"/>
    <cellStyle name="_KT (2)_3_TG-TH_Book1_BC-QT-WB-dthao_Copy of 05-12  KH trung han 2016-2020 - Liem Thinh edited (1)" xfId="414"/>
    <cellStyle name="_KT (2)_3_TG-TH_Book1_BC-QT-WB-dthao_KH TPCP 2016-2020 (tong hop)" xfId="415"/>
    <cellStyle name="_KT (2)_3_TG-TH_Book1_kien giang 2" xfId="417"/>
    <cellStyle name="_KT (2)_3_TG-TH_Book1_KH TPCP vung TNB (03-1-2012)" xfId="416"/>
    <cellStyle name="_KT (2)_3_TG-TH_Copy of 05-12  KH trung han 2016-2020 - Liem Thinh edited (1)" xfId="418"/>
    <cellStyle name="_KT (2)_3_TG-TH_danh muc chuan bi dau tu 2011 ngay 07-6-2011" xfId="419"/>
    <cellStyle name="_KT (2)_3_TG-TH_Danh muc pbo nguon von XSKT, XDCB nam 2009 chuyen qua nam 2010" xfId="420"/>
    <cellStyle name="_KT (2)_3_TG-TH_dieu chinh KH 2011 ngay 26-5-2011111" xfId="421"/>
    <cellStyle name="_KT (2)_3_TG-TH_DS KCH PHAN BO VON NSDP NAM 2010" xfId="422"/>
    <cellStyle name="_KT (2)_3_TG-TH_GTGT 2003" xfId="424"/>
    <cellStyle name="_KT (2)_3_TG-TH_giao KH 2011 ngay 10-12-2010" xfId="423"/>
    <cellStyle name="_KT (2)_3_TG-TH_KE KHAI THUE GTGT 2004" xfId="425"/>
    <cellStyle name="_KT (2)_3_TG-TH_KE KHAI THUE GTGT 2004_BCTC2004" xfId="426"/>
    <cellStyle name="_KT (2)_3_TG-TH_kien giang 2" xfId="429"/>
    <cellStyle name="_KT (2)_3_TG-TH_KH TPCP 2016-2020 (tong hop)" xfId="427"/>
    <cellStyle name="_KT (2)_3_TG-TH_KH TPCP vung TNB (03-1-2012)" xfId="428"/>
    <cellStyle name="_KT (2)_3_TG-TH_Lora-tungchau" xfId="430"/>
    <cellStyle name="_KT (2)_3_TG-TH_Lora-tungchau 2" xfId="431"/>
    <cellStyle name="_KT (2)_3_TG-TH_Lora-tungchau_05-12  KH trung han 2016-2020 - Liem Thinh edited" xfId="432"/>
    <cellStyle name="_KT (2)_3_TG-TH_Lora-tungchau_Copy of 05-12  KH trung han 2016-2020 - Liem Thinh edited (1)" xfId="433"/>
    <cellStyle name="_KT (2)_3_TG-TH_Lora-tungchau_KH TPCP 2016-2020 (tong hop)" xfId="434"/>
    <cellStyle name="_KT (2)_3_TG-TH_N-X-T-04" xfId="435"/>
    <cellStyle name="_KT (2)_3_TG-TH_PERSONAL" xfId="436"/>
    <cellStyle name="_KT (2)_3_TG-TH_PERSONAL_BC CV 6403 BKHĐT" xfId="437"/>
    <cellStyle name="_KT (2)_3_TG-TH_PERSONAL_Bieu mau cong trinh khoi cong moi 3-4" xfId="438"/>
    <cellStyle name="_KT (2)_3_TG-TH_PERSONAL_Bieu3ODA" xfId="439"/>
    <cellStyle name="_KT (2)_3_TG-TH_PERSONAL_Bieu4HTMT" xfId="440"/>
    <cellStyle name="_KT (2)_3_TG-TH_PERSONAL_Book1" xfId="441"/>
    <cellStyle name="_KT (2)_3_TG-TH_PERSONAL_Book1 2" xfId="442"/>
    <cellStyle name="_KT (2)_3_TG-TH_PERSONAL_HTQ.8 GD1" xfId="443"/>
    <cellStyle name="_KT (2)_3_TG-TH_PERSONAL_HTQ.8 GD1_05-12  KH trung han 2016-2020 - Liem Thinh edited" xfId="444"/>
    <cellStyle name="_KT (2)_3_TG-TH_PERSONAL_HTQ.8 GD1_Copy of 05-12  KH trung han 2016-2020 - Liem Thinh edited (1)" xfId="445"/>
    <cellStyle name="_KT (2)_3_TG-TH_PERSONAL_HTQ.8 GD1_KH TPCP 2016-2020 (tong hop)" xfId="446"/>
    <cellStyle name="_KT (2)_3_TG-TH_PERSONAL_Luy ke von ung nam 2011 -Thoa gui ngay 12-8-2012" xfId="447"/>
    <cellStyle name="_KT (2)_3_TG-TH_PERSONAL_Tong hop KHCB 2001" xfId="448"/>
    <cellStyle name="_KT (2)_3_TG-TH_Qt-HT3PQ1(CauKho)" xfId="449"/>
    <cellStyle name="_KT (2)_3_TG-TH_TK152-04" xfId="450"/>
    <cellStyle name="_KT (2)_3_TG-TH_ÿÿÿÿÿ" xfId="451"/>
    <cellStyle name="_KT (2)_3_TG-TH_ÿÿÿÿÿ_kien giang 2" xfId="453"/>
    <cellStyle name="_KT (2)_3_TG-TH_ÿÿÿÿÿ_KH TPCP vung TNB (03-1-2012)" xfId="452"/>
    <cellStyle name="_KT (2)_4" xfId="454"/>
    <cellStyle name="_KT (2)_4 2" xfId="455"/>
    <cellStyle name="_KT (2)_4_05-12  KH trung han 2016-2020 - Liem Thinh edited" xfId="456"/>
    <cellStyle name="_KT (2)_4_ApGiaVatTu_cayxanh_latgach" xfId="457"/>
    <cellStyle name="_KT (2)_4_BANG TONG HOP TINH HINH THANH QUYET TOAN (MOI I)" xfId="458"/>
    <cellStyle name="_KT (2)_4_BAO CAO KLCT PT2000" xfId="459"/>
    <cellStyle name="_KT (2)_4_BAO CAO PT2000" xfId="460"/>
    <cellStyle name="_KT (2)_4_BAO CAO PT2000_Book1" xfId="461"/>
    <cellStyle name="_KT (2)_4_Bao cao XDCB 2001 - T11 KH dieu chinh 20-11-THAI" xfId="462"/>
    <cellStyle name="_KT (2)_4_BAO GIA NGAY 24-10-08 (co dam)" xfId="463"/>
    <cellStyle name="_KT (2)_4_BC  NAM 2007" xfId="464"/>
    <cellStyle name="_KT (2)_4_BC CV 6403 BKHĐT" xfId="465"/>
    <cellStyle name="_KT (2)_4_BC NQ11-CP - chinh sua lai" xfId="466"/>
    <cellStyle name="_KT (2)_4_BC NQ11-CP-Quynh sau bieu so3" xfId="467"/>
    <cellStyle name="_KT (2)_4_BC_NQ11-CP_-_Thao_sua_lai" xfId="468"/>
    <cellStyle name="_KT (2)_4_Bieu mau cong trinh khoi cong moi 3-4" xfId="469"/>
    <cellStyle name="_KT (2)_4_Bieu3ODA" xfId="470"/>
    <cellStyle name="_KT (2)_4_Bieu3ODA_1" xfId="471"/>
    <cellStyle name="_KT (2)_4_Bieu4HTMT" xfId="472"/>
    <cellStyle name="_KT (2)_4_bo sung von KCH nam 2010 va Du an tre kho khan" xfId="473"/>
    <cellStyle name="_KT (2)_4_Book1" xfId="474"/>
    <cellStyle name="_KT (2)_4_Book1 2" xfId="475"/>
    <cellStyle name="_KT (2)_4_Book1_1" xfId="476"/>
    <cellStyle name="_KT (2)_4_Book1_1 2" xfId="477"/>
    <cellStyle name="_KT (2)_4_Book1_1_BC CV 6403 BKHĐT" xfId="478"/>
    <cellStyle name="_KT (2)_4_Book1_1_Bieu mau cong trinh khoi cong moi 3-4" xfId="479"/>
    <cellStyle name="_KT (2)_4_Book1_1_Bieu3ODA" xfId="480"/>
    <cellStyle name="_KT (2)_4_Book1_1_Bieu4HTMT" xfId="481"/>
    <cellStyle name="_KT (2)_4_Book1_1_Book1" xfId="482"/>
    <cellStyle name="_KT (2)_4_Book1_1_Luy ke von ung nam 2011 -Thoa gui ngay 12-8-2012" xfId="483"/>
    <cellStyle name="_KT (2)_4_Book1_2" xfId="484"/>
    <cellStyle name="_KT (2)_4_Book1_2 2" xfId="485"/>
    <cellStyle name="_KT (2)_4_Book1_2_BC CV 6403 BKHĐT" xfId="486"/>
    <cellStyle name="_KT (2)_4_Book1_2_Bieu3ODA" xfId="487"/>
    <cellStyle name="_KT (2)_4_Book1_2_Luy ke von ung nam 2011 -Thoa gui ngay 12-8-2012" xfId="488"/>
    <cellStyle name="_KT (2)_4_Book1_3" xfId="489"/>
    <cellStyle name="_KT (2)_4_Book1_3 2" xfId="490"/>
    <cellStyle name="_KT (2)_4_Book1_4" xfId="491"/>
    <cellStyle name="_KT (2)_4_Book1_BC CV 6403 BKHĐT" xfId="492"/>
    <cellStyle name="_KT (2)_4_Book1_Bieu mau cong trinh khoi cong moi 3-4" xfId="493"/>
    <cellStyle name="_KT (2)_4_Book1_Bieu3ODA" xfId="494"/>
    <cellStyle name="_KT (2)_4_Book1_Bieu4HTMT" xfId="495"/>
    <cellStyle name="_KT (2)_4_Book1_bo sung von KCH nam 2010 va Du an tre kho khan" xfId="496"/>
    <cellStyle name="_KT (2)_4_Book1_Book1" xfId="497"/>
    <cellStyle name="_KT (2)_4_Book1_danh muc chuan bi dau tu 2011 ngay 07-6-2011" xfId="498"/>
    <cellStyle name="_KT (2)_4_Book1_Danh muc pbo nguon von XSKT, XDCB nam 2009 chuyen qua nam 2010" xfId="499"/>
    <cellStyle name="_KT (2)_4_Book1_dieu chinh KH 2011 ngay 26-5-2011111" xfId="500"/>
    <cellStyle name="_KT (2)_4_Book1_DS KCH PHAN BO VON NSDP NAM 2010" xfId="501"/>
    <cellStyle name="_KT (2)_4_Book1_giao KH 2011 ngay 10-12-2010" xfId="502"/>
    <cellStyle name="_KT (2)_4_Book1_Luy ke von ung nam 2011 -Thoa gui ngay 12-8-2012" xfId="503"/>
    <cellStyle name="_KT (2)_4_CAU Khanh Nam(Thi Cong)" xfId="504"/>
    <cellStyle name="_KT (2)_4_CoCauPhi (version 1)" xfId="506"/>
    <cellStyle name="_KT (2)_4_Copy of 05-12  KH trung han 2016-2020 - Liem Thinh edited (1)" xfId="507"/>
    <cellStyle name="_KT (2)_4_ChiHuong_ApGia" xfId="505"/>
    <cellStyle name="_KT (2)_4_danh muc chuan bi dau tu 2011 ngay 07-6-2011" xfId="508"/>
    <cellStyle name="_KT (2)_4_Danh muc pbo nguon von XSKT, XDCB nam 2009 chuyen qua nam 2010" xfId="509"/>
    <cellStyle name="_KT (2)_4_DAU NOI PL-CL TAI PHU LAMHC" xfId="510"/>
    <cellStyle name="_KT (2)_4_dieu chinh KH 2011 ngay 26-5-2011111" xfId="511"/>
    <cellStyle name="_KT (2)_4_DS KCH PHAN BO VON NSDP NAM 2010" xfId="512"/>
    <cellStyle name="_KT (2)_4_DTCDT MR.2N110.HOCMON.TDTOAN.CCUNG" xfId="513"/>
    <cellStyle name="_KT (2)_4_DU TRU VAT TU" xfId="514"/>
    <cellStyle name="_KT (2)_4_GTGT 2003" xfId="516"/>
    <cellStyle name="_KT (2)_4_giao KH 2011 ngay 10-12-2010" xfId="515"/>
    <cellStyle name="_KT (2)_4_KE KHAI THUE GTGT 2004" xfId="517"/>
    <cellStyle name="_KT (2)_4_KE KHAI THUE GTGT 2004_BCTC2004" xfId="518"/>
    <cellStyle name="_KT (2)_4_kien giang 2" xfId="521"/>
    <cellStyle name="_KT (2)_4_KH TPCP 2016-2020 (tong hop)" xfId="519"/>
    <cellStyle name="_KT (2)_4_KH TPCP vung TNB (03-1-2012)" xfId="520"/>
    <cellStyle name="_KT (2)_4_Lora-tungchau" xfId="522"/>
    <cellStyle name="_KT (2)_4_Luy ke von ung nam 2011 -Thoa gui ngay 12-8-2012" xfId="523"/>
    <cellStyle name="_KT (2)_4_N-X-T-04" xfId="525"/>
    <cellStyle name="_KT (2)_4_NhanCong" xfId="524"/>
    <cellStyle name="_KT (2)_4_PGIA-phieu tham tra Kho bac" xfId="526"/>
    <cellStyle name="_KT (2)_4_PT02-02" xfId="528"/>
    <cellStyle name="_KT (2)_4_PT02-02_Book1" xfId="529"/>
    <cellStyle name="_KT (2)_4_PT02-03" xfId="530"/>
    <cellStyle name="_KT (2)_4_PT02-03_Book1" xfId="531"/>
    <cellStyle name="_KT (2)_4_phu luc tong ket tinh hinh TH giai doan 03-10 (ngay 30)" xfId="527"/>
    <cellStyle name="_KT (2)_4_Qt-HT3PQ1(CauKho)" xfId="532"/>
    <cellStyle name="_KT (2)_4_Sheet1" xfId="533"/>
    <cellStyle name="_KT (2)_4_TG-TH" xfId="534"/>
    <cellStyle name="_KT (2)_4_TK152-04" xfId="535"/>
    <cellStyle name="_KT (2)_4_ÿÿÿÿÿ" xfId="536"/>
    <cellStyle name="_KT (2)_4_ÿÿÿÿÿ_Bieu mau cong trinh khoi cong moi 3-4" xfId="537"/>
    <cellStyle name="_KT (2)_4_ÿÿÿÿÿ_Bieu3ODA" xfId="538"/>
    <cellStyle name="_KT (2)_4_ÿÿÿÿÿ_Bieu4HTMT" xfId="539"/>
    <cellStyle name="_KT (2)_4_ÿÿÿÿÿ_kien giang 2" xfId="541"/>
    <cellStyle name="_KT (2)_4_ÿÿÿÿÿ_KH TPCP vung TNB (03-1-2012)" xfId="540"/>
    <cellStyle name="_KT (2)_5" xfId="542"/>
    <cellStyle name="_KT (2)_5 2" xfId="543"/>
    <cellStyle name="_KT (2)_5_05-12  KH trung han 2016-2020 - Liem Thinh edited" xfId="544"/>
    <cellStyle name="_KT (2)_5_ApGiaVatTu_cayxanh_latgach" xfId="545"/>
    <cellStyle name="_KT (2)_5_BANG TONG HOP TINH HINH THANH QUYET TOAN (MOI I)" xfId="546"/>
    <cellStyle name="_KT (2)_5_BAO CAO KLCT PT2000" xfId="547"/>
    <cellStyle name="_KT (2)_5_BAO CAO PT2000" xfId="548"/>
    <cellStyle name="_KT (2)_5_BAO CAO PT2000_Book1" xfId="549"/>
    <cellStyle name="_KT (2)_5_Bao cao XDCB 2001 - T11 KH dieu chinh 20-11-THAI" xfId="550"/>
    <cellStyle name="_KT (2)_5_BAO GIA NGAY 24-10-08 (co dam)" xfId="551"/>
    <cellStyle name="_KT (2)_5_BC  NAM 2007" xfId="552"/>
    <cellStyle name="_KT (2)_5_BC CV 6403 BKHĐT" xfId="553"/>
    <cellStyle name="_KT (2)_5_BC NQ11-CP - chinh sua lai" xfId="554"/>
    <cellStyle name="_KT (2)_5_BC NQ11-CP-Quynh sau bieu so3" xfId="555"/>
    <cellStyle name="_KT (2)_5_BC_NQ11-CP_-_Thao_sua_lai" xfId="556"/>
    <cellStyle name="_KT (2)_5_Bieu mau cong trinh khoi cong moi 3-4" xfId="557"/>
    <cellStyle name="_KT (2)_5_Bieu3ODA" xfId="558"/>
    <cellStyle name="_KT (2)_5_Bieu3ODA_1" xfId="559"/>
    <cellStyle name="_KT (2)_5_Bieu4HTMT" xfId="560"/>
    <cellStyle name="_KT (2)_5_bo sung von KCH nam 2010 va Du an tre kho khan" xfId="561"/>
    <cellStyle name="_KT (2)_5_Book1" xfId="562"/>
    <cellStyle name="_KT (2)_5_Book1 2" xfId="563"/>
    <cellStyle name="_KT (2)_5_Book1_1" xfId="564"/>
    <cellStyle name="_KT (2)_5_Book1_1 2" xfId="565"/>
    <cellStyle name="_KT (2)_5_Book1_1_BC CV 6403 BKHĐT" xfId="566"/>
    <cellStyle name="_KT (2)_5_Book1_1_Bieu mau cong trinh khoi cong moi 3-4" xfId="567"/>
    <cellStyle name="_KT (2)_5_Book1_1_Bieu3ODA" xfId="568"/>
    <cellStyle name="_KT (2)_5_Book1_1_Bieu4HTMT" xfId="569"/>
    <cellStyle name="_KT (2)_5_Book1_1_Book1" xfId="570"/>
    <cellStyle name="_KT (2)_5_Book1_1_Luy ke von ung nam 2011 -Thoa gui ngay 12-8-2012" xfId="571"/>
    <cellStyle name="_KT (2)_5_Book1_2" xfId="572"/>
    <cellStyle name="_KT (2)_5_Book1_2 2" xfId="573"/>
    <cellStyle name="_KT (2)_5_Book1_2_BC CV 6403 BKHĐT" xfId="574"/>
    <cellStyle name="_KT (2)_5_Book1_2_Bieu3ODA" xfId="575"/>
    <cellStyle name="_KT (2)_5_Book1_2_Luy ke von ung nam 2011 -Thoa gui ngay 12-8-2012" xfId="576"/>
    <cellStyle name="_KT (2)_5_Book1_3" xfId="577"/>
    <cellStyle name="_KT (2)_5_Book1_4" xfId="578"/>
    <cellStyle name="_KT (2)_5_Book1_BC CV 6403 BKHĐT" xfId="579"/>
    <cellStyle name="_KT (2)_5_Book1_BC-QT-WB-dthao" xfId="580"/>
    <cellStyle name="_KT (2)_5_Book1_Bieu mau cong trinh khoi cong moi 3-4" xfId="581"/>
    <cellStyle name="_KT (2)_5_Book1_Bieu3ODA" xfId="582"/>
    <cellStyle name="_KT (2)_5_Book1_Bieu4HTMT" xfId="583"/>
    <cellStyle name="_KT (2)_5_Book1_bo sung von KCH nam 2010 va Du an tre kho khan" xfId="584"/>
    <cellStyle name="_KT (2)_5_Book1_Book1" xfId="585"/>
    <cellStyle name="_KT (2)_5_Book1_danh muc chuan bi dau tu 2011 ngay 07-6-2011" xfId="586"/>
    <cellStyle name="_KT (2)_5_Book1_Danh muc pbo nguon von XSKT, XDCB nam 2009 chuyen qua nam 2010" xfId="587"/>
    <cellStyle name="_KT (2)_5_Book1_dieu chinh KH 2011 ngay 26-5-2011111" xfId="588"/>
    <cellStyle name="_KT (2)_5_Book1_DS KCH PHAN BO VON NSDP NAM 2010" xfId="589"/>
    <cellStyle name="_KT (2)_5_Book1_giao KH 2011 ngay 10-12-2010" xfId="590"/>
    <cellStyle name="_KT (2)_5_Book1_Luy ke von ung nam 2011 -Thoa gui ngay 12-8-2012" xfId="591"/>
    <cellStyle name="_KT (2)_5_CAU Khanh Nam(Thi Cong)" xfId="592"/>
    <cellStyle name="_KT (2)_5_CoCauPhi (version 1)" xfId="594"/>
    <cellStyle name="_KT (2)_5_Copy of 05-12  KH trung han 2016-2020 - Liem Thinh edited (1)" xfId="595"/>
    <cellStyle name="_KT (2)_5_ChiHuong_ApGia" xfId="593"/>
    <cellStyle name="_KT (2)_5_danh muc chuan bi dau tu 2011 ngay 07-6-2011" xfId="596"/>
    <cellStyle name="_KT (2)_5_Danh muc pbo nguon von XSKT, XDCB nam 2009 chuyen qua nam 2010" xfId="597"/>
    <cellStyle name="_KT (2)_5_DAU NOI PL-CL TAI PHU LAMHC" xfId="598"/>
    <cellStyle name="_KT (2)_5_dieu chinh KH 2011 ngay 26-5-2011111" xfId="599"/>
    <cellStyle name="_KT (2)_5_DS KCH PHAN BO VON NSDP NAM 2010" xfId="600"/>
    <cellStyle name="_KT (2)_5_DTCDT MR.2N110.HOCMON.TDTOAN.CCUNG" xfId="601"/>
    <cellStyle name="_KT (2)_5_DU TRU VAT TU" xfId="602"/>
    <cellStyle name="_KT (2)_5_GTGT 2003" xfId="604"/>
    <cellStyle name="_KT (2)_5_giao KH 2011 ngay 10-12-2010" xfId="603"/>
    <cellStyle name="_KT (2)_5_KE KHAI THUE GTGT 2004" xfId="605"/>
    <cellStyle name="_KT (2)_5_KE KHAI THUE GTGT 2004_BCTC2004" xfId="606"/>
    <cellStyle name="_KT (2)_5_kien giang 2" xfId="609"/>
    <cellStyle name="_KT (2)_5_KH TPCP 2016-2020 (tong hop)" xfId="607"/>
    <cellStyle name="_KT (2)_5_KH TPCP vung TNB (03-1-2012)" xfId="608"/>
    <cellStyle name="_KT (2)_5_Lora-tungchau" xfId="610"/>
    <cellStyle name="_KT (2)_5_Luy ke von ung nam 2011 -Thoa gui ngay 12-8-2012" xfId="611"/>
    <cellStyle name="_KT (2)_5_N-X-T-04" xfId="613"/>
    <cellStyle name="_KT (2)_5_NhanCong" xfId="612"/>
    <cellStyle name="_KT (2)_5_PGIA-phieu tham tra Kho bac" xfId="614"/>
    <cellStyle name="_KT (2)_5_PT02-02" xfId="616"/>
    <cellStyle name="_KT (2)_5_PT02-02_Book1" xfId="617"/>
    <cellStyle name="_KT (2)_5_PT02-03" xfId="618"/>
    <cellStyle name="_KT (2)_5_PT02-03_Book1" xfId="619"/>
    <cellStyle name="_KT (2)_5_phu luc tong ket tinh hinh TH giai doan 03-10 (ngay 30)" xfId="615"/>
    <cellStyle name="_KT (2)_5_Qt-HT3PQ1(CauKho)" xfId="620"/>
    <cellStyle name="_KT (2)_5_Sheet1" xfId="621"/>
    <cellStyle name="_KT (2)_5_TK152-04" xfId="622"/>
    <cellStyle name="_KT (2)_5_ÿÿÿÿÿ" xfId="623"/>
    <cellStyle name="_KT (2)_5_ÿÿÿÿÿ_Bieu mau cong trinh khoi cong moi 3-4" xfId="624"/>
    <cellStyle name="_KT (2)_5_ÿÿÿÿÿ_Bieu3ODA" xfId="625"/>
    <cellStyle name="_KT (2)_5_ÿÿÿÿÿ_Bieu4HTMT" xfId="626"/>
    <cellStyle name="_KT (2)_5_ÿÿÿÿÿ_kien giang 2" xfId="628"/>
    <cellStyle name="_KT (2)_5_ÿÿÿÿÿ_KH TPCP vung TNB (03-1-2012)" xfId="627"/>
    <cellStyle name="_KT (2)_BC  NAM 2007" xfId="629"/>
    <cellStyle name="_KT (2)_Bieu mau cong trinh khoi cong moi 3-4" xfId="630"/>
    <cellStyle name="_KT (2)_Bieu3ODA" xfId="631"/>
    <cellStyle name="_KT (2)_Bieu3ODA_1" xfId="632"/>
    <cellStyle name="_KT (2)_Bieu4HTMT" xfId="633"/>
    <cellStyle name="_KT (2)_bo sung von KCH nam 2010 va Du an tre kho khan" xfId="634"/>
    <cellStyle name="_KT (2)_Book1" xfId="635"/>
    <cellStyle name="_KT (2)_Book1 2" xfId="636"/>
    <cellStyle name="_KT (2)_Book1_1" xfId="637"/>
    <cellStyle name="_KT (2)_Book1_BC-QT-WB-dthao" xfId="638"/>
    <cellStyle name="_KT (2)_Book1_BC-QT-WB-dthao_05-12  KH trung han 2016-2020 - Liem Thinh edited" xfId="639"/>
    <cellStyle name="_KT (2)_Book1_BC-QT-WB-dthao_Copy of 05-12  KH trung han 2016-2020 - Liem Thinh edited (1)" xfId="640"/>
    <cellStyle name="_KT (2)_Book1_BC-QT-WB-dthao_KH TPCP 2016-2020 (tong hop)" xfId="641"/>
    <cellStyle name="_KT (2)_Book1_kien giang 2" xfId="643"/>
    <cellStyle name="_KT (2)_Book1_KH TPCP vung TNB (03-1-2012)" xfId="642"/>
    <cellStyle name="_KT (2)_Copy of 05-12  KH trung han 2016-2020 - Liem Thinh edited (1)" xfId="644"/>
    <cellStyle name="_KT (2)_danh muc chuan bi dau tu 2011 ngay 07-6-2011" xfId="645"/>
    <cellStyle name="_KT (2)_Danh muc pbo nguon von XSKT, XDCB nam 2009 chuyen qua nam 2010" xfId="646"/>
    <cellStyle name="_KT (2)_dieu chinh KH 2011 ngay 26-5-2011111" xfId="647"/>
    <cellStyle name="_KT (2)_DS KCH PHAN BO VON NSDP NAM 2010" xfId="648"/>
    <cellStyle name="_KT (2)_GTGT 2003" xfId="650"/>
    <cellStyle name="_KT (2)_giao KH 2011 ngay 10-12-2010" xfId="649"/>
    <cellStyle name="_KT (2)_KE KHAI THUE GTGT 2004" xfId="651"/>
    <cellStyle name="_KT (2)_KE KHAI THUE GTGT 2004_BCTC2004" xfId="652"/>
    <cellStyle name="_KT (2)_kien giang 2" xfId="655"/>
    <cellStyle name="_KT (2)_KH TPCP 2016-2020 (tong hop)" xfId="653"/>
    <cellStyle name="_KT (2)_KH TPCP vung TNB (03-1-2012)" xfId="654"/>
    <cellStyle name="_KT (2)_Lora-tungchau" xfId="656"/>
    <cellStyle name="_KT (2)_Lora-tungchau 2" xfId="657"/>
    <cellStyle name="_KT (2)_Lora-tungchau_05-12  KH trung han 2016-2020 - Liem Thinh edited" xfId="658"/>
    <cellStyle name="_KT (2)_Lora-tungchau_Copy of 05-12  KH trung han 2016-2020 - Liem Thinh edited (1)" xfId="659"/>
    <cellStyle name="_KT (2)_Lora-tungchau_KH TPCP 2016-2020 (tong hop)" xfId="660"/>
    <cellStyle name="_KT (2)_N-X-T-04" xfId="661"/>
    <cellStyle name="_KT (2)_PERSONAL" xfId="662"/>
    <cellStyle name="_KT (2)_PERSONAL_BC CV 6403 BKHĐT" xfId="663"/>
    <cellStyle name="_KT (2)_PERSONAL_Bieu mau cong trinh khoi cong moi 3-4" xfId="664"/>
    <cellStyle name="_KT (2)_PERSONAL_Bieu3ODA" xfId="665"/>
    <cellStyle name="_KT (2)_PERSONAL_Bieu4HTMT" xfId="666"/>
    <cellStyle name="_KT (2)_PERSONAL_Book1" xfId="667"/>
    <cellStyle name="_KT (2)_PERSONAL_Book1 2" xfId="668"/>
    <cellStyle name="_KT (2)_PERSONAL_HTQ.8 GD1" xfId="669"/>
    <cellStyle name="_KT (2)_PERSONAL_HTQ.8 GD1_05-12  KH trung han 2016-2020 - Liem Thinh edited" xfId="670"/>
    <cellStyle name="_KT (2)_PERSONAL_HTQ.8 GD1_Copy of 05-12  KH trung han 2016-2020 - Liem Thinh edited (1)" xfId="671"/>
    <cellStyle name="_KT (2)_PERSONAL_HTQ.8 GD1_KH TPCP 2016-2020 (tong hop)" xfId="672"/>
    <cellStyle name="_KT (2)_PERSONAL_Luy ke von ung nam 2011 -Thoa gui ngay 12-8-2012" xfId="673"/>
    <cellStyle name="_KT (2)_PERSONAL_Tong hop KHCB 2001" xfId="674"/>
    <cellStyle name="_KT (2)_Qt-HT3PQ1(CauKho)" xfId="675"/>
    <cellStyle name="_KT (2)_TG-TH" xfId="676"/>
    <cellStyle name="_KT (2)_TK152-04" xfId="677"/>
    <cellStyle name="_KT (2)_ÿÿÿÿÿ" xfId="678"/>
    <cellStyle name="_KT (2)_ÿÿÿÿÿ_kien giang 2" xfId="680"/>
    <cellStyle name="_KT (2)_ÿÿÿÿÿ_KH TPCP vung TNB (03-1-2012)" xfId="679"/>
    <cellStyle name="_KT_TG" xfId="681"/>
    <cellStyle name="_KT_TG_1" xfId="682"/>
    <cellStyle name="_KT_TG_1 2" xfId="683"/>
    <cellStyle name="_KT_TG_1_05-12  KH trung han 2016-2020 - Liem Thinh edited" xfId="684"/>
    <cellStyle name="_KT_TG_1_ApGiaVatTu_cayxanh_latgach" xfId="685"/>
    <cellStyle name="_KT_TG_1_BANG TONG HOP TINH HINH THANH QUYET TOAN (MOI I)" xfId="686"/>
    <cellStyle name="_KT_TG_1_BAO CAO KLCT PT2000" xfId="687"/>
    <cellStyle name="_KT_TG_1_BAO CAO PT2000" xfId="688"/>
    <cellStyle name="_KT_TG_1_BAO CAO PT2000_Book1" xfId="689"/>
    <cellStyle name="_KT_TG_1_Bao cao XDCB 2001 - T11 KH dieu chinh 20-11-THAI" xfId="690"/>
    <cellStyle name="_KT_TG_1_BAO GIA NGAY 24-10-08 (co dam)" xfId="691"/>
    <cellStyle name="_KT_TG_1_BC  NAM 2007" xfId="692"/>
    <cellStyle name="_KT_TG_1_BC CV 6403 BKHĐT" xfId="693"/>
    <cellStyle name="_KT_TG_1_BC NQ11-CP - chinh sua lai" xfId="694"/>
    <cellStyle name="_KT_TG_1_BC NQ11-CP-Quynh sau bieu so3" xfId="695"/>
    <cellStyle name="_KT_TG_1_BC_NQ11-CP_-_Thao_sua_lai" xfId="696"/>
    <cellStyle name="_KT_TG_1_Bieu mau cong trinh khoi cong moi 3-4" xfId="697"/>
    <cellStyle name="_KT_TG_1_Bieu3ODA" xfId="698"/>
    <cellStyle name="_KT_TG_1_Bieu3ODA_1" xfId="699"/>
    <cellStyle name="_KT_TG_1_Bieu4HTMT" xfId="700"/>
    <cellStyle name="_KT_TG_1_bo sung von KCH nam 2010 va Du an tre kho khan" xfId="701"/>
    <cellStyle name="_KT_TG_1_Book1" xfId="702"/>
    <cellStyle name="_KT_TG_1_Book1 2" xfId="703"/>
    <cellStyle name="_KT_TG_1_Book1_1" xfId="704"/>
    <cellStyle name="_KT_TG_1_Book1_1 2" xfId="705"/>
    <cellStyle name="_KT_TG_1_Book1_1_BC CV 6403 BKHĐT" xfId="706"/>
    <cellStyle name="_KT_TG_1_Book1_1_Bieu mau cong trinh khoi cong moi 3-4" xfId="707"/>
    <cellStyle name="_KT_TG_1_Book1_1_Bieu3ODA" xfId="708"/>
    <cellStyle name="_KT_TG_1_Book1_1_Bieu4HTMT" xfId="709"/>
    <cellStyle name="_KT_TG_1_Book1_1_Book1" xfId="710"/>
    <cellStyle name="_KT_TG_1_Book1_1_Luy ke von ung nam 2011 -Thoa gui ngay 12-8-2012" xfId="711"/>
    <cellStyle name="_KT_TG_1_Book1_2" xfId="712"/>
    <cellStyle name="_KT_TG_1_Book1_2 2" xfId="713"/>
    <cellStyle name="_KT_TG_1_Book1_2_BC CV 6403 BKHĐT" xfId="714"/>
    <cellStyle name="_KT_TG_1_Book1_2_Bieu3ODA" xfId="715"/>
    <cellStyle name="_KT_TG_1_Book1_2_Luy ke von ung nam 2011 -Thoa gui ngay 12-8-2012" xfId="716"/>
    <cellStyle name="_KT_TG_1_Book1_3" xfId="717"/>
    <cellStyle name="_KT_TG_1_Book1_4" xfId="718"/>
    <cellStyle name="_KT_TG_1_Book1_BC CV 6403 BKHĐT" xfId="719"/>
    <cellStyle name="_KT_TG_1_Book1_BC-QT-WB-dthao" xfId="720"/>
    <cellStyle name="_KT_TG_1_Book1_Bieu mau cong trinh khoi cong moi 3-4" xfId="721"/>
    <cellStyle name="_KT_TG_1_Book1_Bieu3ODA" xfId="722"/>
    <cellStyle name="_KT_TG_1_Book1_Bieu4HTMT" xfId="723"/>
    <cellStyle name="_KT_TG_1_Book1_bo sung von KCH nam 2010 va Du an tre kho khan" xfId="724"/>
    <cellStyle name="_KT_TG_1_Book1_Book1" xfId="725"/>
    <cellStyle name="_KT_TG_1_Book1_danh muc chuan bi dau tu 2011 ngay 07-6-2011" xfId="726"/>
    <cellStyle name="_KT_TG_1_Book1_Danh muc pbo nguon von XSKT, XDCB nam 2009 chuyen qua nam 2010" xfId="727"/>
    <cellStyle name="_KT_TG_1_Book1_dieu chinh KH 2011 ngay 26-5-2011111" xfId="728"/>
    <cellStyle name="_KT_TG_1_Book1_DS KCH PHAN BO VON NSDP NAM 2010" xfId="729"/>
    <cellStyle name="_KT_TG_1_Book1_giao KH 2011 ngay 10-12-2010" xfId="730"/>
    <cellStyle name="_KT_TG_1_Book1_Luy ke von ung nam 2011 -Thoa gui ngay 12-8-2012" xfId="731"/>
    <cellStyle name="_KT_TG_1_CAU Khanh Nam(Thi Cong)" xfId="732"/>
    <cellStyle name="_KT_TG_1_CoCauPhi (version 1)" xfId="734"/>
    <cellStyle name="_KT_TG_1_Copy of 05-12  KH trung han 2016-2020 - Liem Thinh edited (1)" xfId="735"/>
    <cellStyle name="_KT_TG_1_ChiHuong_ApGia" xfId="733"/>
    <cellStyle name="_KT_TG_1_danh muc chuan bi dau tu 2011 ngay 07-6-2011" xfId="736"/>
    <cellStyle name="_KT_TG_1_Danh muc pbo nguon von XSKT, XDCB nam 2009 chuyen qua nam 2010" xfId="737"/>
    <cellStyle name="_KT_TG_1_DAU NOI PL-CL TAI PHU LAMHC" xfId="738"/>
    <cellStyle name="_KT_TG_1_dieu chinh KH 2011 ngay 26-5-2011111" xfId="739"/>
    <cellStyle name="_KT_TG_1_DS KCH PHAN BO VON NSDP NAM 2010" xfId="740"/>
    <cellStyle name="_KT_TG_1_DTCDT MR.2N110.HOCMON.TDTOAN.CCUNG" xfId="741"/>
    <cellStyle name="_KT_TG_1_DU TRU VAT TU" xfId="742"/>
    <cellStyle name="_KT_TG_1_GTGT 2003" xfId="744"/>
    <cellStyle name="_KT_TG_1_giao KH 2011 ngay 10-12-2010" xfId="743"/>
    <cellStyle name="_KT_TG_1_KE KHAI THUE GTGT 2004" xfId="745"/>
    <cellStyle name="_KT_TG_1_KE KHAI THUE GTGT 2004_BCTC2004" xfId="746"/>
    <cellStyle name="_KT_TG_1_kien giang 2" xfId="749"/>
    <cellStyle name="_KT_TG_1_KH TPCP 2016-2020 (tong hop)" xfId="747"/>
    <cellStyle name="_KT_TG_1_KH TPCP vung TNB (03-1-2012)" xfId="748"/>
    <cellStyle name="_KT_TG_1_Lora-tungchau" xfId="750"/>
    <cellStyle name="_KT_TG_1_Luy ke von ung nam 2011 -Thoa gui ngay 12-8-2012" xfId="751"/>
    <cellStyle name="_KT_TG_1_N-X-T-04" xfId="753"/>
    <cellStyle name="_KT_TG_1_NhanCong" xfId="752"/>
    <cellStyle name="_KT_TG_1_PGIA-phieu tham tra Kho bac" xfId="754"/>
    <cellStyle name="_KT_TG_1_PT02-02" xfId="756"/>
    <cellStyle name="_KT_TG_1_PT02-02_Book1" xfId="757"/>
    <cellStyle name="_KT_TG_1_PT02-03" xfId="758"/>
    <cellStyle name="_KT_TG_1_PT02-03_Book1" xfId="759"/>
    <cellStyle name="_KT_TG_1_phu luc tong ket tinh hinh TH giai doan 03-10 (ngay 30)" xfId="755"/>
    <cellStyle name="_KT_TG_1_Qt-HT3PQ1(CauKho)" xfId="760"/>
    <cellStyle name="_KT_TG_1_Sheet1" xfId="761"/>
    <cellStyle name="_KT_TG_1_TK152-04" xfId="762"/>
    <cellStyle name="_KT_TG_1_ÿÿÿÿÿ" xfId="763"/>
    <cellStyle name="_KT_TG_1_ÿÿÿÿÿ_Bieu mau cong trinh khoi cong moi 3-4" xfId="764"/>
    <cellStyle name="_KT_TG_1_ÿÿÿÿÿ_Bieu3ODA" xfId="765"/>
    <cellStyle name="_KT_TG_1_ÿÿÿÿÿ_Bieu4HTMT" xfId="766"/>
    <cellStyle name="_KT_TG_1_ÿÿÿÿÿ_kien giang 2" xfId="768"/>
    <cellStyle name="_KT_TG_1_ÿÿÿÿÿ_KH TPCP vung TNB (03-1-2012)" xfId="767"/>
    <cellStyle name="_KT_TG_2" xfId="769"/>
    <cellStyle name="_KT_TG_2 2" xfId="770"/>
    <cellStyle name="_KT_TG_2_05-12  KH trung han 2016-2020 - Liem Thinh edited" xfId="771"/>
    <cellStyle name="_KT_TG_2_ApGiaVatTu_cayxanh_latgach" xfId="772"/>
    <cellStyle name="_KT_TG_2_BANG TONG HOP TINH HINH THANH QUYET TOAN (MOI I)" xfId="773"/>
    <cellStyle name="_KT_TG_2_BAO CAO KLCT PT2000" xfId="774"/>
    <cellStyle name="_KT_TG_2_BAO CAO PT2000" xfId="775"/>
    <cellStyle name="_KT_TG_2_BAO CAO PT2000_Book1" xfId="776"/>
    <cellStyle name="_KT_TG_2_Bao cao XDCB 2001 - T11 KH dieu chinh 20-11-THAI" xfId="777"/>
    <cellStyle name="_KT_TG_2_BAO GIA NGAY 24-10-08 (co dam)" xfId="778"/>
    <cellStyle name="_KT_TG_2_BC  NAM 2007" xfId="779"/>
    <cellStyle name="_KT_TG_2_BC CV 6403 BKHĐT" xfId="780"/>
    <cellStyle name="_KT_TG_2_BC NQ11-CP - chinh sua lai" xfId="781"/>
    <cellStyle name="_KT_TG_2_BC NQ11-CP-Quynh sau bieu so3" xfId="782"/>
    <cellStyle name="_KT_TG_2_BC_NQ11-CP_-_Thao_sua_lai" xfId="783"/>
    <cellStyle name="_KT_TG_2_Bieu mau cong trinh khoi cong moi 3-4" xfId="784"/>
    <cellStyle name="_KT_TG_2_Bieu3ODA" xfId="785"/>
    <cellStyle name="_KT_TG_2_Bieu3ODA_1" xfId="786"/>
    <cellStyle name="_KT_TG_2_Bieu4HTMT" xfId="787"/>
    <cellStyle name="_KT_TG_2_bo sung von KCH nam 2010 va Du an tre kho khan" xfId="788"/>
    <cellStyle name="_KT_TG_2_Book1" xfId="789"/>
    <cellStyle name="_KT_TG_2_Book1 2" xfId="790"/>
    <cellStyle name="_KT_TG_2_Book1_1" xfId="791"/>
    <cellStyle name="_KT_TG_2_Book1_1 2" xfId="792"/>
    <cellStyle name="_KT_TG_2_Book1_1_BC CV 6403 BKHĐT" xfId="793"/>
    <cellStyle name="_KT_TG_2_Book1_1_Bieu mau cong trinh khoi cong moi 3-4" xfId="794"/>
    <cellStyle name="_KT_TG_2_Book1_1_Bieu3ODA" xfId="795"/>
    <cellStyle name="_KT_TG_2_Book1_1_Bieu4HTMT" xfId="796"/>
    <cellStyle name="_KT_TG_2_Book1_1_Book1" xfId="797"/>
    <cellStyle name="_KT_TG_2_Book1_1_Luy ke von ung nam 2011 -Thoa gui ngay 12-8-2012" xfId="798"/>
    <cellStyle name="_KT_TG_2_Book1_2" xfId="799"/>
    <cellStyle name="_KT_TG_2_Book1_2 2" xfId="800"/>
    <cellStyle name="_KT_TG_2_Book1_2_BC CV 6403 BKHĐT" xfId="801"/>
    <cellStyle name="_KT_TG_2_Book1_2_Bieu3ODA" xfId="802"/>
    <cellStyle name="_KT_TG_2_Book1_2_Luy ke von ung nam 2011 -Thoa gui ngay 12-8-2012" xfId="803"/>
    <cellStyle name="_KT_TG_2_Book1_3" xfId="804"/>
    <cellStyle name="_KT_TG_2_Book1_3 2" xfId="805"/>
    <cellStyle name="_KT_TG_2_Book1_4" xfId="806"/>
    <cellStyle name="_KT_TG_2_Book1_BC CV 6403 BKHĐT" xfId="807"/>
    <cellStyle name="_KT_TG_2_Book1_Bieu mau cong trinh khoi cong moi 3-4" xfId="808"/>
    <cellStyle name="_KT_TG_2_Book1_Bieu3ODA" xfId="809"/>
    <cellStyle name="_KT_TG_2_Book1_Bieu4HTMT" xfId="810"/>
    <cellStyle name="_KT_TG_2_Book1_bo sung von KCH nam 2010 va Du an tre kho khan" xfId="811"/>
    <cellStyle name="_KT_TG_2_Book1_Book1" xfId="812"/>
    <cellStyle name="_KT_TG_2_Book1_danh muc chuan bi dau tu 2011 ngay 07-6-2011" xfId="813"/>
    <cellStyle name="_KT_TG_2_Book1_Danh muc pbo nguon von XSKT, XDCB nam 2009 chuyen qua nam 2010" xfId="814"/>
    <cellStyle name="_KT_TG_2_Book1_dieu chinh KH 2011 ngay 26-5-2011111" xfId="815"/>
    <cellStyle name="_KT_TG_2_Book1_DS KCH PHAN BO VON NSDP NAM 2010" xfId="816"/>
    <cellStyle name="_KT_TG_2_Book1_giao KH 2011 ngay 10-12-2010" xfId="817"/>
    <cellStyle name="_KT_TG_2_Book1_Luy ke von ung nam 2011 -Thoa gui ngay 12-8-2012" xfId="818"/>
    <cellStyle name="_KT_TG_2_CAU Khanh Nam(Thi Cong)" xfId="819"/>
    <cellStyle name="_KT_TG_2_CoCauPhi (version 1)" xfId="821"/>
    <cellStyle name="_KT_TG_2_Copy of 05-12  KH trung han 2016-2020 - Liem Thinh edited (1)" xfId="822"/>
    <cellStyle name="_KT_TG_2_ChiHuong_ApGia" xfId="820"/>
    <cellStyle name="_KT_TG_2_danh muc chuan bi dau tu 2011 ngay 07-6-2011" xfId="823"/>
    <cellStyle name="_KT_TG_2_Danh muc pbo nguon von XSKT, XDCB nam 2009 chuyen qua nam 2010" xfId="824"/>
    <cellStyle name="_KT_TG_2_DAU NOI PL-CL TAI PHU LAMHC" xfId="825"/>
    <cellStyle name="_KT_TG_2_dieu chinh KH 2011 ngay 26-5-2011111" xfId="826"/>
    <cellStyle name="_KT_TG_2_DS KCH PHAN BO VON NSDP NAM 2010" xfId="827"/>
    <cellStyle name="_KT_TG_2_DTCDT MR.2N110.HOCMON.TDTOAN.CCUNG" xfId="828"/>
    <cellStyle name="_KT_TG_2_DU TRU VAT TU" xfId="829"/>
    <cellStyle name="_KT_TG_2_GTGT 2003" xfId="831"/>
    <cellStyle name="_KT_TG_2_giao KH 2011 ngay 10-12-2010" xfId="830"/>
    <cellStyle name="_KT_TG_2_KE KHAI THUE GTGT 2004" xfId="832"/>
    <cellStyle name="_KT_TG_2_KE KHAI THUE GTGT 2004_BCTC2004" xfId="833"/>
    <cellStyle name="_KT_TG_2_kien giang 2" xfId="836"/>
    <cellStyle name="_KT_TG_2_KH TPCP 2016-2020 (tong hop)" xfId="834"/>
    <cellStyle name="_KT_TG_2_KH TPCP vung TNB (03-1-2012)" xfId="835"/>
    <cellStyle name="_KT_TG_2_Lora-tungchau" xfId="837"/>
    <cellStyle name="_KT_TG_2_Luy ke von ung nam 2011 -Thoa gui ngay 12-8-2012" xfId="838"/>
    <cellStyle name="_KT_TG_2_N-X-T-04" xfId="840"/>
    <cellStyle name="_KT_TG_2_NhanCong" xfId="839"/>
    <cellStyle name="_KT_TG_2_PGIA-phieu tham tra Kho bac" xfId="841"/>
    <cellStyle name="_KT_TG_2_PT02-02" xfId="843"/>
    <cellStyle name="_KT_TG_2_PT02-02_Book1" xfId="844"/>
    <cellStyle name="_KT_TG_2_PT02-03" xfId="845"/>
    <cellStyle name="_KT_TG_2_PT02-03_Book1" xfId="846"/>
    <cellStyle name="_KT_TG_2_phu luc tong ket tinh hinh TH giai doan 03-10 (ngay 30)" xfId="842"/>
    <cellStyle name="_KT_TG_2_Qt-HT3PQ1(CauKho)" xfId="847"/>
    <cellStyle name="_KT_TG_2_Sheet1" xfId="848"/>
    <cellStyle name="_KT_TG_2_TK152-04" xfId="849"/>
    <cellStyle name="_KT_TG_2_ÿÿÿÿÿ" xfId="850"/>
    <cellStyle name="_KT_TG_2_ÿÿÿÿÿ_Bieu mau cong trinh khoi cong moi 3-4" xfId="851"/>
    <cellStyle name="_KT_TG_2_ÿÿÿÿÿ_Bieu3ODA" xfId="852"/>
    <cellStyle name="_KT_TG_2_ÿÿÿÿÿ_Bieu4HTMT" xfId="853"/>
    <cellStyle name="_KT_TG_2_ÿÿÿÿÿ_kien giang 2" xfId="855"/>
    <cellStyle name="_KT_TG_2_ÿÿÿÿÿ_KH TPCP vung TNB (03-1-2012)" xfId="854"/>
    <cellStyle name="_KT_TG_3" xfId="856"/>
    <cellStyle name="_KT_TG_4" xfId="857"/>
    <cellStyle name="_KT_TG_4 2" xfId="858"/>
    <cellStyle name="_KT_TG_4_05-12  KH trung han 2016-2020 - Liem Thinh edited" xfId="859"/>
    <cellStyle name="_KT_TG_4_Copy of 05-12  KH trung han 2016-2020 - Liem Thinh edited (1)" xfId="860"/>
    <cellStyle name="_KT_TG_4_KH TPCP 2016-2020 (tong hop)" xfId="861"/>
    <cellStyle name="_KT_TG_4_Lora-tungchau" xfId="862"/>
    <cellStyle name="_KT_TG_4_Lora-tungchau 2" xfId="863"/>
    <cellStyle name="_KT_TG_4_Lora-tungchau_05-12  KH trung han 2016-2020 - Liem Thinh edited" xfId="864"/>
    <cellStyle name="_KT_TG_4_Lora-tungchau_Copy of 05-12  KH trung han 2016-2020 - Liem Thinh edited (1)" xfId="865"/>
    <cellStyle name="_KT_TG_4_Lora-tungchau_KH TPCP 2016-2020 (tong hop)" xfId="866"/>
    <cellStyle name="_KT_TG_4_Qt-HT3PQ1(CauKho)" xfId="867"/>
    <cellStyle name="_KH 2009" xfId="266"/>
    <cellStyle name="_KH 2009_15_10_2013 BC nhu cau von doi ung ODA (2014-2016) ngay 15102013 Sua" xfId="267"/>
    <cellStyle name="_KH 2009_BC nhu cau von doi ung ODA nganh NN (BKH)" xfId="268"/>
    <cellStyle name="_KH 2009_BC nhu cau von doi ung ODA nganh NN (BKH)_05-12  KH trung han 2016-2020 - Liem Thinh edited" xfId="269"/>
    <cellStyle name="_KH 2009_BC nhu cau von doi ung ODA nganh NN (BKH)_Copy of 05-12  KH trung han 2016-2020 - Liem Thinh edited (1)" xfId="270"/>
    <cellStyle name="_KH 2009_BC Tai co cau (bieu TH)" xfId="271"/>
    <cellStyle name="_KH 2009_BC Tai co cau (bieu TH)_05-12  KH trung han 2016-2020 - Liem Thinh edited" xfId="272"/>
    <cellStyle name="_KH 2009_BC Tai co cau (bieu TH)_Copy of 05-12  KH trung han 2016-2020 - Liem Thinh edited (1)" xfId="273"/>
    <cellStyle name="_KH 2009_DK 2014-2015 final" xfId="274"/>
    <cellStyle name="_KH 2009_DK 2014-2015 final_05-12  KH trung han 2016-2020 - Liem Thinh edited" xfId="275"/>
    <cellStyle name="_KH 2009_DK 2014-2015 final_Copy of 05-12  KH trung han 2016-2020 - Liem Thinh edited (1)" xfId="276"/>
    <cellStyle name="_KH 2009_DK 2014-2015 new" xfId="277"/>
    <cellStyle name="_KH 2009_DK 2014-2015 new_05-12  KH trung han 2016-2020 - Liem Thinh edited" xfId="278"/>
    <cellStyle name="_KH 2009_DK 2014-2015 new_Copy of 05-12  KH trung han 2016-2020 - Liem Thinh edited (1)" xfId="279"/>
    <cellStyle name="_KH 2009_DK KH CBDT 2014 11-11-2013" xfId="280"/>
    <cellStyle name="_KH 2009_DK KH CBDT 2014 11-11-2013(1)" xfId="281"/>
    <cellStyle name="_KH 2009_DK KH CBDT 2014 11-11-2013(1)_05-12  KH trung han 2016-2020 - Liem Thinh edited" xfId="282"/>
    <cellStyle name="_KH 2009_DK KH CBDT 2014 11-11-2013(1)_Copy of 05-12  KH trung han 2016-2020 - Liem Thinh edited (1)" xfId="283"/>
    <cellStyle name="_KH 2009_DK KH CBDT 2014 11-11-2013_05-12  KH trung han 2016-2020 - Liem Thinh edited" xfId="284"/>
    <cellStyle name="_KH 2009_DK KH CBDT 2014 11-11-2013_Copy of 05-12  KH trung han 2016-2020 - Liem Thinh edited (1)" xfId="285"/>
    <cellStyle name="_KH 2009_KH 2011-2015" xfId="286"/>
    <cellStyle name="_KH 2009_tai co cau dau tu (tong hop)1" xfId="287"/>
    <cellStyle name="_KH 2012 (TPCP) Bac Lieu (25-12-2011)" xfId="288"/>
    <cellStyle name="_Kh ql62 (2010) 11-09" xfId="289"/>
    <cellStyle name="_KH TPCP 2010 17-3-10" xfId="290"/>
    <cellStyle name="_KH TPCP vung TNB (03-1-2012)" xfId="291"/>
    <cellStyle name="_KH ung von cap bach 2009-Cuc NTTS de nghi (sua)" xfId="292"/>
    <cellStyle name="_KH.DTC.gd2016-2020 tinh (T2-2015)" xfId="293"/>
    <cellStyle name="_Khung 2012" xfId="294"/>
    <cellStyle name="_Khung nam 2010" xfId="295"/>
    <cellStyle name="_Lora-tungchau" xfId="868"/>
    <cellStyle name="_Lora-tungchau 2" xfId="869"/>
    <cellStyle name="_Lora-tungchau_05-12  KH trung han 2016-2020 - Liem Thinh edited" xfId="870"/>
    <cellStyle name="_Lora-tungchau_Copy of 05-12  KH trung han 2016-2020 - Liem Thinh edited (1)" xfId="871"/>
    <cellStyle name="_Lora-tungchau_KH TPCP 2016-2020 (tong hop)" xfId="872"/>
    <cellStyle name="_Luy ke von ung nam 2011 -Thoa gui ngay 12-8-2012" xfId="873"/>
    <cellStyle name="_mau so 3" xfId="874"/>
    <cellStyle name="_MauThanTKKT-goi7-DonGia2143(vl t7)" xfId="875"/>
    <cellStyle name="_MauThanTKKT-goi7-DonGia2143(vl t7)_!1 1 bao cao giao KH ve HTCMT vung TNB   12-12-2011" xfId="876"/>
    <cellStyle name="_MauThanTKKT-goi7-DonGia2143(vl t7)_Bieu4HTMT" xfId="877"/>
    <cellStyle name="_MauThanTKKT-goi7-DonGia2143(vl t7)_Bieu4HTMT_!1 1 bao cao giao KH ve HTCMT vung TNB   12-12-2011" xfId="878"/>
    <cellStyle name="_MauThanTKKT-goi7-DonGia2143(vl t7)_Bieu4HTMT_KH TPCP vung TNB (03-1-2012)" xfId="879"/>
    <cellStyle name="_MauThanTKKT-goi7-DonGia2143(vl t7)_KH TPCP vung TNB (03-1-2012)" xfId="880"/>
    <cellStyle name="_N-X-T-04" xfId="887"/>
    <cellStyle name="_Nhu cau von ung truoc 2011 Tha h Hoa + Nge An gui TW" xfId="881"/>
    <cellStyle name="_Nhu cau von ung truoc 2011 Tha h Hoa + Nge An gui TW_!1 1 bao cao giao KH ve HTCMT vung TNB   12-12-2011" xfId="882"/>
    <cellStyle name="_Nhu cau von ung truoc 2011 Tha h Hoa + Nge An gui TW_Bieu4HTMT" xfId="883"/>
    <cellStyle name="_Nhu cau von ung truoc 2011 Tha h Hoa + Nge An gui TW_Bieu4HTMT_!1 1 bao cao giao KH ve HTCMT vung TNB   12-12-2011" xfId="884"/>
    <cellStyle name="_Nhu cau von ung truoc 2011 Tha h Hoa + Nge An gui TW_Bieu4HTMT_KH TPCP vung TNB (03-1-2012)" xfId="885"/>
    <cellStyle name="_Nhu cau von ung truoc 2011 Tha h Hoa + Nge An gui TW_KH TPCP vung TNB (03-1-2012)" xfId="886"/>
    <cellStyle name="_PERSONAL" xfId="888"/>
    <cellStyle name="_PERSONAL_BC CV 6403 BKHĐT" xfId="889"/>
    <cellStyle name="_PERSONAL_Bieu mau cong trinh khoi cong moi 3-4" xfId="890"/>
    <cellStyle name="_PERSONAL_Bieu3ODA" xfId="891"/>
    <cellStyle name="_PERSONAL_Bieu4HTMT" xfId="892"/>
    <cellStyle name="_PERSONAL_Book1" xfId="893"/>
    <cellStyle name="_PERSONAL_Book1 2" xfId="894"/>
    <cellStyle name="_PERSONAL_HTQ.8 GD1" xfId="895"/>
    <cellStyle name="_PERSONAL_HTQ.8 GD1_05-12  KH trung han 2016-2020 - Liem Thinh edited" xfId="896"/>
    <cellStyle name="_PERSONAL_HTQ.8 GD1_Copy of 05-12  KH trung han 2016-2020 - Liem Thinh edited (1)" xfId="897"/>
    <cellStyle name="_PERSONAL_HTQ.8 GD1_KH TPCP 2016-2020 (tong hop)" xfId="898"/>
    <cellStyle name="_PERSONAL_Luy ke von ung nam 2011 -Thoa gui ngay 12-8-2012" xfId="899"/>
    <cellStyle name="_PERSONAL_Tong hop KHCB 2001" xfId="900"/>
    <cellStyle name="_Phan bo KH 2009 TPCP" xfId="901"/>
    <cellStyle name="_phong bo mon22" xfId="902"/>
    <cellStyle name="_phong bo mon22_!1 1 bao cao giao KH ve HTCMT vung TNB   12-12-2011" xfId="903"/>
    <cellStyle name="_phong bo mon22_KH TPCP vung TNB (03-1-2012)" xfId="904"/>
    <cellStyle name="_Phu luc 2 (Bieu 2) TH KH 2010" xfId="905"/>
    <cellStyle name="_phu luc tong ket tinh hinh TH giai doan 03-10 (ngay 30)" xfId="906"/>
    <cellStyle name="_Phuluckinhphi_DC_lan 4_YL" xfId="907"/>
    <cellStyle name="_Q TOAN  SCTX QL.62 QUI I ( oanh)" xfId="908"/>
    <cellStyle name="_Q TOAN  SCTX QL.62 QUI II ( oanh)" xfId="909"/>
    <cellStyle name="_QT SCTXQL62_QT1 (Cty QL)" xfId="910"/>
    <cellStyle name="_Qt-HT3PQ1(CauKho)" xfId="911"/>
    <cellStyle name="_Sheet1" xfId="912"/>
    <cellStyle name="_Sheet2" xfId="913"/>
    <cellStyle name="_TG-TH" xfId="914"/>
    <cellStyle name="_TG-TH_1" xfId="915"/>
    <cellStyle name="_TG-TH_1 2" xfId="916"/>
    <cellStyle name="_TG-TH_1_05-12  KH trung han 2016-2020 - Liem Thinh edited" xfId="917"/>
    <cellStyle name="_TG-TH_1_ApGiaVatTu_cayxanh_latgach" xfId="918"/>
    <cellStyle name="_TG-TH_1_BANG TONG HOP TINH HINH THANH QUYET TOAN (MOI I)" xfId="919"/>
    <cellStyle name="_TG-TH_1_BAO CAO KLCT PT2000" xfId="920"/>
    <cellStyle name="_TG-TH_1_BAO CAO PT2000" xfId="921"/>
    <cellStyle name="_TG-TH_1_BAO CAO PT2000_Book1" xfId="922"/>
    <cellStyle name="_TG-TH_1_Bao cao XDCB 2001 - T11 KH dieu chinh 20-11-THAI" xfId="923"/>
    <cellStyle name="_TG-TH_1_BAO GIA NGAY 24-10-08 (co dam)" xfId="924"/>
    <cellStyle name="_TG-TH_1_BC  NAM 2007" xfId="925"/>
    <cellStyle name="_TG-TH_1_BC CV 6403 BKHĐT" xfId="926"/>
    <cellStyle name="_TG-TH_1_BC NQ11-CP - chinh sua lai" xfId="927"/>
    <cellStyle name="_TG-TH_1_BC NQ11-CP-Quynh sau bieu so3" xfId="928"/>
    <cellStyle name="_TG-TH_1_BC_NQ11-CP_-_Thao_sua_lai" xfId="929"/>
    <cellStyle name="_TG-TH_1_Bieu mau cong trinh khoi cong moi 3-4" xfId="930"/>
    <cellStyle name="_TG-TH_1_Bieu3ODA" xfId="931"/>
    <cellStyle name="_TG-TH_1_Bieu3ODA_1" xfId="932"/>
    <cellStyle name="_TG-TH_1_Bieu4HTMT" xfId="933"/>
    <cellStyle name="_TG-TH_1_bo sung von KCH nam 2010 va Du an tre kho khan" xfId="934"/>
    <cellStyle name="_TG-TH_1_Book1" xfId="935"/>
    <cellStyle name="_TG-TH_1_Book1 2" xfId="936"/>
    <cellStyle name="_TG-TH_1_Book1_1" xfId="937"/>
    <cellStyle name="_TG-TH_1_Book1_1 2" xfId="938"/>
    <cellStyle name="_TG-TH_1_Book1_1_BC CV 6403 BKHĐT" xfId="939"/>
    <cellStyle name="_TG-TH_1_Book1_1_Bieu mau cong trinh khoi cong moi 3-4" xfId="940"/>
    <cellStyle name="_TG-TH_1_Book1_1_Bieu3ODA" xfId="941"/>
    <cellStyle name="_TG-TH_1_Book1_1_Bieu4HTMT" xfId="942"/>
    <cellStyle name="_TG-TH_1_Book1_1_Book1" xfId="943"/>
    <cellStyle name="_TG-TH_1_Book1_1_Luy ke von ung nam 2011 -Thoa gui ngay 12-8-2012" xfId="944"/>
    <cellStyle name="_TG-TH_1_Book1_2" xfId="945"/>
    <cellStyle name="_TG-TH_1_Book1_2 2" xfId="946"/>
    <cellStyle name="_TG-TH_1_Book1_2_BC CV 6403 BKHĐT" xfId="947"/>
    <cellStyle name="_TG-TH_1_Book1_2_Bieu3ODA" xfId="948"/>
    <cellStyle name="_TG-TH_1_Book1_2_Luy ke von ung nam 2011 -Thoa gui ngay 12-8-2012" xfId="949"/>
    <cellStyle name="_TG-TH_1_Book1_3" xfId="950"/>
    <cellStyle name="_TG-TH_1_Book1_4" xfId="951"/>
    <cellStyle name="_TG-TH_1_Book1_BC CV 6403 BKHĐT" xfId="952"/>
    <cellStyle name="_TG-TH_1_Book1_BC-QT-WB-dthao" xfId="953"/>
    <cellStyle name="_TG-TH_1_Book1_Bieu mau cong trinh khoi cong moi 3-4" xfId="954"/>
    <cellStyle name="_TG-TH_1_Book1_Bieu3ODA" xfId="955"/>
    <cellStyle name="_TG-TH_1_Book1_Bieu4HTMT" xfId="956"/>
    <cellStyle name="_TG-TH_1_Book1_bo sung von KCH nam 2010 va Du an tre kho khan" xfId="957"/>
    <cellStyle name="_TG-TH_1_Book1_Book1" xfId="958"/>
    <cellStyle name="_TG-TH_1_Book1_danh muc chuan bi dau tu 2011 ngay 07-6-2011" xfId="959"/>
    <cellStyle name="_TG-TH_1_Book1_Danh muc pbo nguon von XSKT, XDCB nam 2009 chuyen qua nam 2010" xfId="960"/>
    <cellStyle name="_TG-TH_1_Book1_dieu chinh KH 2011 ngay 26-5-2011111" xfId="961"/>
    <cellStyle name="_TG-TH_1_Book1_DS KCH PHAN BO VON NSDP NAM 2010" xfId="962"/>
    <cellStyle name="_TG-TH_1_Book1_giao KH 2011 ngay 10-12-2010" xfId="963"/>
    <cellStyle name="_TG-TH_1_Book1_Luy ke von ung nam 2011 -Thoa gui ngay 12-8-2012" xfId="964"/>
    <cellStyle name="_TG-TH_1_CAU Khanh Nam(Thi Cong)" xfId="965"/>
    <cellStyle name="_TG-TH_1_CoCauPhi (version 1)" xfId="967"/>
    <cellStyle name="_TG-TH_1_Copy of 05-12  KH trung han 2016-2020 - Liem Thinh edited (1)" xfId="968"/>
    <cellStyle name="_TG-TH_1_ChiHuong_ApGia" xfId="966"/>
    <cellStyle name="_TG-TH_1_danh muc chuan bi dau tu 2011 ngay 07-6-2011" xfId="969"/>
    <cellStyle name="_TG-TH_1_Danh muc pbo nguon von XSKT, XDCB nam 2009 chuyen qua nam 2010" xfId="970"/>
    <cellStyle name="_TG-TH_1_DAU NOI PL-CL TAI PHU LAMHC" xfId="971"/>
    <cellStyle name="_TG-TH_1_dieu chinh KH 2011 ngay 26-5-2011111" xfId="972"/>
    <cellStyle name="_TG-TH_1_DS KCH PHAN BO VON NSDP NAM 2010" xfId="973"/>
    <cellStyle name="_TG-TH_1_DTCDT MR.2N110.HOCMON.TDTOAN.CCUNG" xfId="974"/>
    <cellStyle name="_TG-TH_1_DU TRU VAT TU" xfId="975"/>
    <cellStyle name="_TG-TH_1_GTGT 2003" xfId="977"/>
    <cellStyle name="_TG-TH_1_giao KH 2011 ngay 10-12-2010" xfId="976"/>
    <cellStyle name="_TG-TH_1_KE KHAI THUE GTGT 2004" xfId="978"/>
    <cellStyle name="_TG-TH_1_KE KHAI THUE GTGT 2004_BCTC2004" xfId="979"/>
    <cellStyle name="_TG-TH_1_kien giang 2" xfId="982"/>
    <cellStyle name="_TG-TH_1_KH TPCP 2016-2020 (tong hop)" xfId="980"/>
    <cellStyle name="_TG-TH_1_KH TPCP vung TNB (03-1-2012)" xfId="981"/>
    <cellStyle name="_TG-TH_1_Lora-tungchau" xfId="983"/>
    <cellStyle name="_TG-TH_1_Luy ke von ung nam 2011 -Thoa gui ngay 12-8-2012" xfId="984"/>
    <cellStyle name="_TG-TH_1_N-X-T-04" xfId="986"/>
    <cellStyle name="_TG-TH_1_NhanCong" xfId="985"/>
    <cellStyle name="_TG-TH_1_PGIA-phieu tham tra Kho bac" xfId="987"/>
    <cellStyle name="_TG-TH_1_PT02-02" xfId="989"/>
    <cellStyle name="_TG-TH_1_PT02-02_Book1" xfId="990"/>
    <cellStyle name="_TG-TH_1_PT02-03" xfId="991"/>
    <cellStyle name="_TG-TH_1_PT02-03_Book1" xfId="992"/>
    <cellStyle name="_TG-TH_1_phu luc tong ket tinh hinh TH giai doan 03-10 (ngay 30)" xfId="988"/>
    <cellStyle name="_TG-TH_1_Qt-HT3PQ1(CauKho)" xfId="993"/>
    <cellStyle name="_TG-TH_1_Sheet1" xfId="994"/>
    <cellStyle name="_TG-TH_1_TK152-04" xfId="995"/>
    <cellStyle name="_TG-TH_1_ÿÿÿÿÿ" xfId="996"/>
    <cellStyle name="_TG-TH_1_ÿÿÿÿÿ_Bieu mau cong trinh khoi cong moi 3-4" xfId="997"/>
    <cellStyle name="_TG-TH_1_ÿÿÿÿÿ_Bieu3ODA" xfId="998"/>
    <cellStyle name="_TG-TH_1_ÿÿÿÿÿ_Bieu4HTMT" xfId="999"/>
    <cellStyle name="_TG-TH_1_ÿÿÿÿÿ_kien giang 2" xfId="1001"/>
    <cellStyle name="_TG-TH_1_ÿÿÿÿÿ_KH TPCP vung TNB (03-1-2012)" xfId="1000"/>
    <cellStyle name="_TG-TH_2" xfId="1002"/>
    <cellStyle name="_TG-TH_2 2" xfId="1003"/>
    <cellStyle name="_TG-TH_2_05-12  KH trung han 2016-2020 - Liem Thinh edited" xfId="1004"/>
    <cellStyle name="_TG-TH_2_ApGiaVatTu_cayxanh_latgach" xfId="1005"/>
    <cellStyle name="_TG-TH_2_BANG TONG HOP TINH HINH THANH QUYET TOAN (MOI I)" xfId="1006"/>
    <cellStyle name="_TG-TH_2_BAO CAO KLCT PT2000" xfId="1007"/>
    <cellStyle name="_TG-TH_2_BAO CAO PT2000" xfId="1008"/>
    <cellStyle name="_TG-TH_2_BAO CAO PT2000_Book1" xfId="1009"/>
    <cellStyle name="_TG-TH_2_Bao cao XDCB 2001 - T11 KH dieu chinh 20-11-THAI" xfId="1010"/>
    <cellStyle name="_TG-TH_2_BAO GIA NGAY 24-10-08 (co dam)" xfId="1011"/>
    <cellStyle name="_TG-TH_2_BC  NAM 2007" xfId="1012"/>
    <cellStyle name="_TG-TH_2_BC CV 6403 BKHĐT" xfId="1013"/>
    <cellStyle name="_TG-TH_2_BC NQ11-CP - chinh sua lai" xfId="1014"/>
    <cellStyle name="_TG-TH_2_BC NQ11-CP-Quynh sau bieu so3" xfId="1015"/>
    <cellStyle name="_TG-TH_2_BC_NQ11-CP_-_Thao_sua_lai" xfId="1016"/>
    <cellStyle name="_TG-TH_2_Bieu mau cong trinh khoi cong moi 3-4" xfId="1017"/>
    <cellStyle name="_TG-TH_2_Bieu3ODA" xfId="1018"/>
    <cellStyle name="_TG-TH_2_Bieu3ODA_1" xfId="1019"/>
    <cellStyle name="_TG-TH_2_Bieu4HTMT" xfId="1020"/>
    <cellStyle name="_TG-TH_2_bo sung von KCH nam 2010 va Du an tre kho khan" xfId="1021"/>
    <cellStyle name="_TG-TH_2_Book1" xfId="1022"/>
    <cellStyle name="_TG-TH_2_Book1 2" xfId="1023"/>
    <cellStyle name="_TG-TH_2_Book1_1" xfId="1024"/>
    <cellStyle name="_TG-TH_2_Book1_1 2" xfId="1025"/>
    <cellStyle name="_TG-TH_2_Book1_1_BC CV 6403 BKHĐT" xfId="1026"/>
    <cellStyle name="_TG-TH_2_Book1_1_Bieu mau cong trinh khoi cong moi 3-4" xfId="1027"/>
    <cellStyle name="_TG-TH_2_Book1_1_Bieu3ODA" xfId="1028"/>
    <cellStyle name="_TG-TH_2_Book1_1_Bieu4HTMT" xfId="1029"/>
    <cellStyle name="_TG-TH_2_Book1_1_Book1" xfId="1030"/>
    <cellStyle name="_TG-TH_2_Book1_1_Luy ke von ung nam 2011 -Thoa gui ngay 12-8-2012" xfId="1031"/>
    <cellStyle name="_TG-TH_2_Book1_2" xfId="1032"/>
    <cellStyle name="_TG-TH_2_Book1_2 2" xfId="1033"/>
    <cellStyle name="_TG-TH_2_Book1_2_BC CV 6403 BKHĐT" xfId="1034"/>
    <cellStyle name="_TG-TH_2_Book1_2_Bieu3ODA" xfId="1035"/>
    <cellStyle name="_TG-TH_2_Book1_2_Luy ke von ung nam 2011 -Thoa gui ngay 12-8-2012" xfId="1036"/>
    <cellStyle name="_TG-TH_2_Book1_3" xfId="1037"/>
    <cellStyle name="_TG-TH_2_Book1_3 2" xfId="1038"/>
    <cellStyle name="_TG-TH_2_Book1_4" xfId="1039"/>
    <cellStyle name="_TG-TH_2_Book1_BC CV 6403 BKHĐT" xfId="1040"/>
    <cellStyle name="_TG-TH_2_Book1_Bieu mau cong trinh khoi cong moi 3-4" xfId="1041"/>
    <cellStyle name="_TG-TH_2_Book1_Bieu3ODA" xfId="1042"/>
    <cellStyle name="_TG-TH_2_Book1_Bieu4HTMT" xfId="1043"/>
    <cellStyle name="_TG-TH_2_Book1_bo sung von KCH nam 2010 va Du an tre kho khan" xfId="1044"/>
    <cellStyle name="_TG-TH_2_Book1_Book1" xfId="1045"/>
    <cellStyle name="_TG-TH_2_Book1_danh muc chuan bi dau tu 2011 ngay 07-6-2011" xfId="1046"/>
    <cellStyle name="_TG-TH_2_Book1_Danh muc pbo nguon von XSKT, XDCB nam 2009 chuyen qua nam 2010" xfId="1047"/>
    <cellStyle name="_TG-TH_2_Book1_dieu chinh KH 2011 ngay 26-5-2011111" xfId="1048"/>
    <cellStyle name="_TG-TH_2_Book1_DS KCH PHAN BO VON NSDP NAM 2010" xfId="1049"/>
    <cellStyle name="_TG-TH_2_Book1_giao KH 2011 ngay 10-12-2010" xfId="1050"/>
    <cellStyle name="_TG-TH_2_Book1_Luy ke von ung nam 2011 -Thoa gui ngay 12-8-2012" xfId="1051"/>
    <cellStyle name="_TG-TH_2_CAU Khanh Nam(Thi Cong)" xfId="1052"/>
    <cellStyle name="_TG-TH_2_CoCauPhi (version 1)" xfId="1054"/>
    <cellStyle name="_TG-TH_2_Copy of 05-12  KH trung han 2016-2020 - Liem Thinh edited (1)" xfId="1055"/>
    <cellStyle name="_TG-TH_2_ChiHuong_ApGia" xfId="1053"/>
    <cellStyle name="_TG-TH_2_danh muc chuan bi dau tu 2011 ngay 07-6-2011" xfId="1056"/>
    <cellStyle name="_TG-TH_2_Danh muc pbo nguon von XSKT, XDCB nam 2009 chuyen qua nam 2010" xfId="1057"/>
    <cellStyle name="_TG-TH_2_DAU NOI PL-CL TAI PHU LAMHC" xfId="1058"/>
    <cellStyle name="_TG-TH_2_dieu chinh KH 2011 ngay 26-5-2011111" xfId="1059"/>
    <cellStyle name="_TG-TH_2_DS KCH PHAN BO VON NSDP NAM 2010" xfId="1060"/>
    <cellStyle name="_TG-TH_2_DTCDT MR.2N110.HOCMON.TDTOAN.CCUNG" xfId="1061"/>
    <cellStyle name="_TG-TH_2_DU TRU VAT TU" xfId="1062"/>
    <cellStyle name="_TG-TH_2_GTGT 2003" xfId="1064"/>
    <cellStyle name="_TG-TH_2_giao KH 2011 ngay 10-12-2010" xfId="1063"/>
    <cellStyle name="_TG-TH_2_KE KHAI THUE GTGT 2004" xfId="1065"/>
    <cellStyle name="_TG-TH_2_KE KHAI THUE GTGT 2004_BCTC2004" xfId="1066"/>
    <cellStyle name="_TG-TH_2_kien giang 2" xfId="1069"/>
    <cellStyle name="_TG-TH_2_KH TPCP 2016-2020 (tong hop)" xfId="1067"/>
    <cellStyle name="_TG-TH_2_KH TPCP vung TNB (03-1-2012)" xfId="1068"/>
    <cellStyle name="_TG-TH_2_Lora-tungchau" xfId="1070"/>
    <cellStyle name="_TG-TH_2_Luy ke von ung nam 2011 -Thoa gui ngay 12-8-2012" xfId="1071"/>
    <cellStyle name="_TG-TH_2_N-X-T-04" xfId="1073"/>
    <cellStyle name="_TG-TH_2_NhanCong" xfId="1072"/>
    <cellStyle name="_TG-TH_2_PGIA-phieu tham tra Kho bac" xfId="1074"/>
    <cellStyle name="_TG-TH_2_PT02-02" xfId="1076"/>
    <cellStyle name="_TG-TH_2_PT02-02_Book1" xfId="1077"/>
    <cellStyle name="_TG-TH_2_PT02-03" xfId="1078"/>
    <cellStyle name="_TG-TH_2_PT02-03_Book1" xfId="1079"/>
    <cellStyle name="_TG-TH_2_phu luc tong ket tinh hinh TH giai doan 03-10 (ngay 30)" xfId="1075"/>
    <cellStyle name="_TG-TH_2_Qt-HT3PQ1(CauKho)" xfId="1080"/>
    <cellStyle name="_TG-TH_2_Sheet1" xfId="1081"/>
    <cellStyle name="_TG-TH_2_TK152-04" xfId="1082"/>
    <cellStyle name="_TG-TH_2_ÿÿÿÿÿ" xfId="1083"/>
    <cellStyle name="_TG-TH_2_ÿÿÿÿÿ_Bieu mau cong trinh khoi cong moi 3-4" xfId="1084"/>
    <cellStyle name="_TG-TH_2_ÿÿÿÿÿ_Bieu3ODA" xfId="1085"/>
    <cellStyle name="_TG-TH_2_ÿÿÿÿÿ_Bieu4HTMT" xfId="1086"/>
    <cellStyle name="_TG-TH_2_ÿÿÿÿÿ_kien giang 2" xfId="1088"/>
    <cellStyle name="_TG-TH_2_ÿÿÿÿÿ_KH TPCP vung TNB (03-1-2012)" xfId="1087"/>
    <cellStyle name="_TG-TH_3" xfId="1089"/>
    <cellStyle name="_TG-TH_3 2" xfId="1090"/>
    <cellStyle name="_TG-TH_3_05-12  KH trung han 2016-2020 - Liem Thinh edited" xfId="1091"/>
    <cellStyle name="_TG-TH_3_Copy of 05-12  KH trung han 2016-2020 - Liem Thinh edited (1)" xfId="1092"/>
    <cellStyle name="_TG-TH_3_KH TPCP 2016-2020 (tong hop)" xfId="1093"/>
    <cellStyle name="_TG-TH_3_Lora-tungchau" xfId="1094"/>
    <cellStyle name="_TG-TH_3_Lora-tungchau 2" xfId="1095"/>
    <cellStyle name="_TG-TH_3_Lora-tungchau_05-12  KH trung han 2016-2020 - Liem Thinh edited" xfId="1096"/>
    <cellStyle name="_TG-TH_3_Lora-tungchau_Copy of 05-12  KH trung han 2016-2020 - Liem Thinh edited (1)" xfId="1097"/>
    <cellStyle name="_TG-TH_3_Lora-tungchau_KH TPCP 2016-2020 (tong hop)" xfId="1098"/>
    <cellStyle name="_TG-TH_3_Qt-HT3PQ1(CauKho)" xfId="1099"/>
    <cellStyle name="_TG-TH_4" xfId="1100"/>
    <cellStyle name="_TK152-04" xfId="1102"/>
    <cellStyle name="_Tong dutoan PP LAHAI" xfId="1103"/>
    <cellStyle name="_TPCP GT-24-5-Mien Nui" xfId="1104"/>
    <cellStyle name="_TPCP GT-24-5-Mien Nui_!1 1 bao cao giao KH ve HTCMT vung TNB   12-12-2011" xfId="1105"/>
    <cellStyle name="_TPCP GT-24-5-Mien Nui_Bieu4HTMT" xfId="1106"/>
    <cellStyle name="_TPCP GT-24-5-Mien Nui_Bieu4HTMT_!1 1 bao cao giao KH ve HTCMT vung TNB   12-12-2011" xfId="1107"/>
    <cellStyle name="_TPCP GT-24-5-Mien Nui_Bieu4HTMT_KH TPCP vung TNB (03-1-2012)" xfId="1108"/>
    <cellStyle name="_TPCP GT-24-5-Mien Nui_KH TPCP vung TNB (03-1-2012)" xfId="1109"/>
    <cellStyle name="_TT209BTC3" xfId="1110"/>
    <cellStyle name="_TH KH 2010" xfId="1101"/>
    <cellStyle name="_ung truoc 2011 NSTW Thanh Hoa + Nge An gui Thu 12-5" xfId="1111"/>
    <cellStyle name="_ung truoc 2011 NSTW Thanh Hoa + Nge An gui Thu 12-5_!1 1 bao cao giao KH ve HTCMT vung TNB   12-12-2011" xfId="1112"/>
    <cellStyle name="_ung truoc 2011 NSTW Thanh Hoa + Nge An gui Thu 12-5_Bieu4HTMT" xfId="1113"/>
    <cellStyle name="_ung truoc 2011 NSTW Thanh Hoa + Nge An gui Thu 12-5_Bieu4HTMT_!1 1 bao cao giao KH ve HTCMT vung TNB   12-12-2011" xfId="1114"/>
    <cellStyle name="_ung truoc 2011 NSTW Thanh Hoa + Nge An gui Thu 12-5_Bieu4HTMT_KH TPCP vung TNB (03-1-2012)" xfId="1115"/>
    <cellStyle name="_ung truoc 2011 NSTW Thanh Hoa + Nge An gui Thu 12-5_KH TPCP vung TNB (03-1-2012)" xfId="1116"/>
    <cellStyle name="_ung truoc cua long an (6-5-2010)" xfId="1117"/>
    <cellStyle name="_Ung von nam 2011 vung TNB - Doan Cong tac (12-5-2010)" xfId="1118"/>
    <cellStyle name="_Ung von nam 2011 vung TNB - Doan Cong tac (12-5-2010)_!1 1 bao cao giao KH ve HTCMT vung TNB   12-12-2011" xfId="1119"/>
    <cellStyle name="_Ung von nam 2011 vung TNB - Doan Cong tac (12-5-2010)_Bieu4HTMT" xfId="1120"/>
    <cellStyle name="_Ung von nam 2011 vung TNB - Doan Cong tac (12-5-2010)_Bieu4HTMT_!1 1 bao cao giao KH ve HTCMT vung TNB   12-12-2011" xfId="1121"/>
    <cellStyle name="_Ung von nam 2011 vung TNB - Doan Cong tac (12-5-2010)_Bieu4HTMT_KH TPCP vung TNB (03-1-2012)" xfId="1122"/>
    <cellStyle name="_Ung von nam 2011 vung TNB - Doan Cong tac (12-5-2010)_Cong trinh co y kien LD_Dang_NN_2011-Tay nguyen-9-10" xfId="1124"/>
    <cellStyle name="_Ung von nam 2011 vung TNB - Doan Cong tac (12-5-2010)_Cong trinh co y kien LD_Dang_NN_2011-Tay nguyen-9-10_!1 1 bao cao giao KH ve HTCMT vung TNB   12-12-2011" xfId="1125"/>
    <cellStyle name="_Ung von nam 2011 vung TNB - Doan Cong tac (12-5-2010)_Cong trinh co y kien LD_Dang_NN_2011-Tay nguyen-9-10_Bieu4HTMT" xfId="1126"/>
    <cellStyle name="_Ung von nam 2011 vung TNB - Doan Cong tac (12-5-2010)_Cong trinh co y kien LD_Dang_NN_2011-Tay nguyen-9-10_Bieu4HTMT_!1 1 bao cao giao KH ve HTCMT vung TNB   12-12-2011" xfId="1127"/>
    <cellStyle name="_Ung von nam 2011 vung TNB - Doan Cong tac (12-5-2010)_Cong trinh co y kien LD_Dang_NN_2011-Tay nguyen-9-10_Bieu4HTMT_KH TPCP vung TNB (03-1-2012)" xfId="1128"/>
    <cellStyle name="_Ung von nam 2011 vung TNB - Doan Cong tac (12-5-2010)_Cong trinh co y kien LD_Dang_NN_2011-Tay nguyen-9-10_KH TPCP vung TNB (03-1-2012)" xfId="1129"/>
    <cellStyle name="_Ung von nam 2011 vung TNB - Doan Cong tac (12-5-2010)_Chuẩn bị đầu tư 2011 (sep Hung)_KH 2012 (T3-2013)" xfId="1123"/>
    <cellStyle name="_Ung von nam 2011 vung TNB - Doan Cong tac (12-5-2010)_KH TPCP vung TNB (03-1-2012)" xfId="1130"/>
    <cellStyle name="_Ung von nam 2011 vung TNB - Doan Cong tac (12-5-2010)_TN - Ho tro khac 2011" xfId="1131"/>
    <cellStyle name="_Ung von nam 2011 vung TNB - Doan Cong tac (12-5-2010)_TN - Ho tro khac 2011_!1 1 bao cao giao KH ve HTCMT vung TNB   12-12-2011" xfId="1132"/>
    <cellStyle name="_Ung von nam 2011 vung TNB - Doan Cong tac (12-5-2010)_TN - Ho tro khac 2011_Bieu4HTMT" xfId="1133"/>
    <cellStyle name="_Ung von nam 2011 vung TNB - Doan Cong tac (12-5-2010)_TN - Ho tro khac 2011_Bieu4HTMT_!1 1 bao cao giao KH ve HTCMT vung TNB   12-12-2011" xfId="1134"/>
    <cellStyle name="_Ung von nam 2011 vung TNB - Doan Cong tac (12-5-2010)_TN - Ho tro khac 2011_Bieu4HTMT_KH TPCP vung TNB (03-1-2012)" xfId="1135"/>
    <cellStyle name="_Ung von nam 2011 vung TNB - Doan Cong tac (12-5-2010)_TN - Ho tro khac 2011_KH TPCP vung TNB (03-1-2012)" xfId="1136"/>
    <cellStyle name="_Von dau tu 2006-2020 (TL chien luoc)" xfId="1137"/>
    <cellStyle name="_Von dau tu 2006-2020 (TL chien luoc)_15_10_2013 BC nhu cau von doi ung ODA (2014-2016) ngay 15102013 Sua" xfId="1138"/>
    <cellStyle name="_Von dau tu 2006-2020 (TL chien luoc)_BC nhu cau von doi ung ODA nganh NN (BKH)" xfId="1139"/>
    <cellStyle name="_Von dau tu 2006-2020 (TL chien luoc)_BC nhu cau von doi ung ODA nganh NN (BKH)_05-12  KH trung han 2016-2020 - Liem Thinh edited" xfId="1140"/>
    <cellStyle name="_Von dau tu 2006-2020 (TL chien luoc)_BC nhu cau von doi ung ODA nganh NN (BKH)_Copy of 05-12  KH trung han 2016-2020 - Liem Thinh edited (1)" xfId="1141"/>
    <cellStyle name="_Von dau tu 2006-2020 (TL chien luoc)_BC Tai co cau (bieu TH)" xfId="1142"/>
    <cellStyle name="_Von dau tu 2006-2020 (TL chien luoc)_BC Tai co cau (bieu TH)_05-12  KH trung han 2016-2020 - Liem Thinh edited" xfId="1143"/>
    <cellStyle name="_Von dau tu 2006-2020 (TL chien luoc)_BC Tai co cau (bieu TH)_Copy of 05-12  KH trung han 2016-2020 - Liem Thinh edited (1)" xfId="1144"/>
    <cellStyle name="_Von dau tu 2006-2020 (TL chien luoc)_DK 2014-2015 final" xfId="1145"/>
    <cellStyle name="_Von dau tu 2006-2020 (TL chien luoc)_DK 2014-2015 final_05-12  KH trung han 2016-2020 - Liem Thinh edited" xfId="1146"/>
    <cellStyle name="_Von dau tu 2006-2020 (TL chien luoc)_DK 2014-2015 final_Copy of 05-12  KH trung han 2016-2020 - Liem Thinh edited (1)" xfId="1147"/>
    <cellStyle name="_Von dau tu 2006-2020 (TL chien luoc)_DK 2014-2015 new" xfId="1148"/>
    <cellStyle name="_Von dau tu 2006-2020 (TL chien luoc)_DK 2014-2015 new_05-12  KH trung han 2016-2020 - Liem Thinh edited" xfId="1149"/>
    <cellStyle name="_Von dau tu 2006-2020 (TL chien luoc)_DK 2014-2015 new_Copy of 05-12  KH trung han 2016-2020 - Liem Thinh edited (1)" xfId="1150"/>
    <cellStyle name="_Von dau tu 2006-2020 (TL chien luoc)_DK KH CBDT 2014 11-11-2013" xfId="1151"/>
    <cellStyle name="_Von dau tu 2006-2020 (TL chien luoc)_DK KH CBDT 2014 11-11-2013(1)" xfId="1152"/>
    <cellStyle name="_Von dau tu 2006-2020 (TL chien luoc)_DK KH CBDT 2014 11-11-2013(1)_05-12  KH trung han 2016-2020 - Liem Thinh edited" xfId="1153"/>
    <cellStyle name="_Von dau tu 2006-2020 (TL chien luoc)_DK KH CBDT 2014 11-11-2013(1)_Copy of 05-12  KH trung han 2016-2020 - Liem Thinh edited (1)" xfId="1154"/>
    <cellStyle name="_Von dau tu 2006-2020 (TL chien luoc)_DK KH CBDT 2014 11-11-2013_05-12  KH trung han 2016-2020 - Liem Thinh edited" xfId="1155"/>
    <cellStyle name="_Von dau tu 2006-2020 (TL chien luoc)_DK KH CBDT 2014 11-11-2013_Copy of 05-12  KH trung han 2016-2020 - Liem Thinh edited (1)" xfId="1156"/>
    <cellStyle name="_Von dau tu 2006-2020 (TL chien luoc)_KH 2011-2015" xfId="1157"/>
    <cellStyle name="_Von dau tu 2006-2020 (TL chien luoc)_tai co cau dau tu (tong hop)1" xfId="1158"/>
    <cellStyle name="_x005f_x0001_" xfId="1159"/>
    <cellStyle name="_x005f_x0001__!1 1 bao cao giao KH ve HTCMT vung TNB   12-12-2011" xfId="1160"/>
    <cellStyle name="_x005f_x0001__kien giang 2" xfId="1161"/>
    <cellStyle name="_x005f_x000d__x005f_x000a_JournalTemplate=C:\COMFO\CTALK\JOURSTD.TPL_x005f_x000d__x005f_x000a_LbStateAddress=3 3 0 251 1 89 2 311_x005f_x000d__x005f_x000a_LbStateJou" xfId="1162"/>
    <cellStyle name="_x005f_x005f_x005f_x0001_" xfId="1163"/>
    <cellStyle name="_x005f_x005f_x005f_x0001__!1 1 bao cao giao KH ve HTCMT vung TNB   12-12-2011" xfId="1164"/>
    <cellStyle name="_x005f_x005f_x005f_x0001__kien giang 2" xfId="1165"/>
    <cellStyle name="_x005f_x005f_x005f_x000d__x005f_x005f_x005f_x000a_JournalTemplate=C:\COMFO\CTALK\JOURSTD.TPL_x005f_x005f_x005f_x000d__x005f_x005f_x005f_x000a_LbStateAddress=3 3 0 251 1 89 2 311_x005f_x005f_x005f_x000d__x005f_x005f_x005f_x000a_LbStateJou" xfId="1166"/>
    <cellStyle name="_XDCB thang 12.2010" xfId="1167"/>
    <cellStyle name="_ÿÿÿÿÿ" xfId="1168"/>
    <cellStyle name="_ÿÿÿÿÿ_Bieu mau cong trinh khoi cong moi 3-4" xfId="1169"/>
    <cellStyle name="_ÿÿÿÿÿ_Bieu mau cong trinh khoi cong moi 3-4_!1 1 bao cao giao KH ve HTCMT vung TNB   12-12-2011" xfId="1170"/>
    <cellStyle name="_ÿÿÿÿÿ_Bieu mau cong trinh khoi cong moi 3-4_KH TPCP vung TNB (03-1-2012)" xfId="1171"/>
    <cellStyle name="_ÿÿÿÿÿ_Bieu3ODA" xfId="1172"/>
    <cellStyle name="_ÿÿÿÿÿ_Bieu3ODA_!1 1 bao cao giao KH ve HTCMT vung TNB   12-12-2011" xfId="1173"/>
    <cellStyle name="_ÿÿÿÿÿ_Bieu3ODA_KH TPCP vung TNB (03-1-2012)" xfId="1174"/>
    <cellStyle name="_ÿÿÿÿÿ_Bieu4HTMT" xfId="1175"/>
    <cellStyle name="_ÿÿÿÿÿ_Bieu4HTMT_!1 1 bao cao giao KH ve HTCMT vung TNB   12-12-2011" xfId="1176"/>
    <cellStyle name="_ÿÿÿÿÿ_Bieu4HTMT_KH TPCP vung TNB (03-1-2012)" xfId="1177"/>
    <cellStyle name="_ÿÿÿÿÿ_kien giang 2" xfId="1181"/>
    <cellStyle name="_ÿÿÿÿÿ_Kh ql62 (2010) 11-09" xfId="1178"/>
    <cellStyle name="_ÿÿÿÿÿ_KH TPCP vung TNB (03-1-2012)" xfId="1179"/>
    <cellStyle name="_ÿÿÿÿÿ_Khung 2012" xfId="1180"/>
    <cellStyle name="~1" xfId="1182"/>
    <cellStyle name="~1 2" xfId="1183"/>
    <cellStyle name="’Ê‰Ý [0.00]_laroux" xfId="1184"/>
    <cellStyle name="’Ê‰Ý_laroux" xfId="1185"/>
    <cellStyle name="¤@¯ë_CHI PHI QUAN LY 1-00" xfId="1186"/>
    <cellStyle name="•W?_Format" xfId="1187"/>
    <cellStyle name="•W€_’·Šú‰p•¶" xfId="1188"/>
    <cellStyle name="•W_’·Šú‰p•¶" xfId="1189"/>
    <cellStyle name="W_MARINE" xfId="1190"/>
    <cellStyle name="0" xfId="1191"/>
    <cellStyle name="0 2" xfId="1192"/>
    <cellStyle name="0 2 2" xfId="5262"/>
    <cellStyle name="0 2 3" xfId="5460"/>
    <cellStyle name="0 3" xfId="5261"/>
    <cellStyle name="0 4" xfId="5461"/>
    <cellStyle name="0,0_x000a__x000a_NA_x000a__x000a_" xfId="1193"/>
    <cellStyle name="0,0_x000d__x000a_NA_x000d__x000a_" xfId="1194"/>
    <cellStyle name="0,0_x000d__x000a_NA_x000d__x000a_ 2" xfId="1195"/>
    <cellStyle name="0,0_x000d__x000a_NA_x000d__x000a_ 3" xfId="1196"/>
    <cellStyle name="0,0_x000d__x000a_NA_x000d__x000a_ 4" xfId="1197"/>
    <cellStyle name="0,0_x000d__x000a_NA_x000d__x000a__Phu luc so 2 - NSTW " xfId="1198"/>
    <cellStyle name="0,0_x005f_x000d__x005f_x000a_NA_x005f_x000d__x005f_x000a_" xfId="1199"/>
    <cellStyle name="0.0" xfId="1200"/>
    <cellStyle name="0.0 2" xfId="1201"/>
    <cellStyle name="0.0 2 2" xfId="5264"/>
    <cellStyle name="0.0 2 3" xfId="5458"/>
    <cellStyle name="0.0 3" xfId="5263"/>
    <cellStyle name="0.0 4" xfId="5459"/>
    <cellStyle name="0.00" xfId="1202"/>
    <cellStyle name="0.00 2" xfId="1203"/>
    <cellStyle name="0.00 2 2" xfId="5266"/>
    <cellStyle name="0.00 2 3" xfId="5456"/>
    <cellStyle name="0.00 3" xfId="5265"/>
    <cellStyle name="0.00 4" xfId="5457"/>
    <cellStyle name="1" xfId="1204"/>
    <cellStyle name="1 2" xfId="1205"/>
    <cellStyle name="1_!1 1 bao cao giao KH ve HTCMT vung TNB   12-12-2011" xfId="1206"/>
    <cellStyle name="1_BAO GIA NGAY 24-10-08 (co dam)" xfId="1207"/>
    <cellStyle name="1_Bieu4HTMT" xfId="1208"/>
    <cellStyle name="1_Book1" xfId="1209"/>
    <cellStyle name="1_Book1_1" xfId="1210"/>
    <cellStyle name="1_Book1_1_!1 1 bao cao giao KH ve HTCMT vung TNB   12-12-2011" xfId="1211"/>
    <cellStyle name="1_Book1_1_Bieu4HTMT" xfId="1212"/>
    <cellStyle name="1_Book1_1_Bieu4HTMT_!1 1 bao cao giao KH ve HTCMT vung TNB   12-12-2011" xfId="1213"/>
    <cellStyle name="1_Book1_1_Bieu4HTMT_KH TPCP vung TNB (03-1-2012)" xfId="1214"/>
    <cellStyle name="1_Book1_1_KH TPCP vung TNB (03-1-2012)" xfId="1215"/>
    <cellStyle name="1_Cau thuy dien Ban La (Cu Anh)" xfId="1216"/>
    <cellStyle name="1_Cau thuy dien Ban La (Cu Anh)_!1 1 bao cao giao KH ve HTCMT vung TNB   12-12-2011" xfId="1217"/>
    <cellStyle name="1_Cau thuy dien Ban La (Cu Anh)_Bieu4HTMT" xfId="1218"/>
    <cellStyle name="1_Cau thuy dien Ban La (Cu Anh)_Bieu4HTMT_!1 1 bao cao giao KH ve HTCMT vung TNB   12-12-2011" xfId="1219"/>
    <cellStyle name="1_Cau thuy dien Ban La (Cu Anh)_Bieu4HTMT_KH TPCP vung TNB (03-1-2012)" xfId="1220"/>
    <cellStyle name="1_Cau thuy dien Ban La (Cu Anh)_KH TPCP vung TNB (03-1-2012)" xfId="1221"/>
    <cellStyle name="1_Cong trinh co y kien LD_Dang_NN_2011-Tay nguyen-9-10" xfId="1222"/>
    <cellStyle name="1_Du toan 558 (Km17+508.12 - Km 22)" xfId="1223"/>
    <cellStyle name="1_Du toan 558 (Km17+508.12 - Km 22)_!1 1 bao cao giao KH ve HTCMT vung TNB   12-12-2011" xfId="1224"/>
    <cellStyle name="1_Du toan 558 (Km17+508.12 - Km 22)_Bieu4HTMT" xfId="1225"/>
    <cellStyle name="1_Du toan 558 (Km17+508.12 - Km 22)_Bieu4HTMT_!1 1 bao cao giao KH ve HTCMT vung TNB   12-12-2011" xfId="1226"/>
    <cellStyle name="1_Du toan 558 (Km17+508.12 - Km 22)_Bieu4HTMT_KH TPCP vung TNB (03-1-2012)" xfId="1227"/>
    <cellStyle name="1_Du toan 558 (Km17+508.12 - Km 22)_KH TPCP vung TNB (03-1-2012)" xfId="1228"/>
    <cellStyle name="1_Gia_VLQL48_duyet " xfId="1229"/>
    <cellStyle name="1_Gia_VLQL48_duyet _!1 1 bao cao giao KH ve HTCMT vung TNB   12-12-2011" xfId="1230"/>
    <cellStyle name="1_Gia_VLQL48_duyet _Bieu4HTMT" xfId="1231"/>
    <cellStyle name="1_Gia_VLQL48_duyet _Bieu4HTMT_!1 1 bao cao giao KH ve HTCMT vung TNB   12-12-2011" xfId="1232"/>
    <cellStyle name="1_Gia_VLQL48_duyet _Bieu4HTMT_KH TPCP vung TNB (03-1-2012)" xfId="1233"/>
    <cellStyle name="1_Gia_VLQL48_duyet _KH TPCP vung TNB (03-1-2012)" xfId="1234"/>
    <cellStyle name="1_KlQdinhduyet" xfId="1238"/>
    <cellStyle name="1_KlQdinhduyet_!1 1 bao cao giao KH ve HTCMT vung TNB   12-12-2011" xfId="1239"/>
    <cellStyle name="1_KlQdinhduyet_Bieu4HTMT" xfId="1240"/>
    <cellStyle name="1_KlQdinhduyet_Bieu4HTMT_!1 1 bao cao giao KH ve HTCMT vung TNB   12-12-2011" xfId="1241"/>
    <cellStyle name="1_KlQdinhduyet_Bieu4HTMT_KH TPCP vung TNB (03-1-2012)" xfId="1242"/>
    <cellStyle name="1_KlQdinhduyet_KH TPCP vung TNB (03-1-2012)" xfId="1243"/>
    <cellStyle name="1_Kh ql62 (2010) 11-09" xfId="1235"/>
    <cellStyle name="1_KH TPCP vung TNB (03-1-2012)" xfId="1236"/>
    <cellStyle name="1_Khung 2012" xfId="1237"/>
    <cellStyle name="1_TN - Ho tro khac 2011" xfId="1244"/>
    <cellStyle name="1_TRUNG PMU 5" xfId="1245"/>
    <cellStyle name="1_ÿÿÿÿÿ" xfId="1246"/>
    <cellStyle name="1_ÿÿÿÿÿ_Bieu tong hop nhu cau ung 2011 da chon loc -Mien nui" xfId="1247"/>
    <cellStyle name="1_ÿÿÿÿÿ_Bieu tong hop nhu cau ung 2011 da chon loc -Mien nui 2" xfId="1248"/>
    <cellStyle name="1_ÿÿÿÿÿ_Bieu tong hop nhu cau ung 2011 da chon loc -Mien nui 2 2" xfId="5268"/>
    <cellStyle name="1_ÿÿÿÿÿ_Bieu tong hop nhu cau ung 2011 da chon loc -Mien nui 2 3" xfId="5454"/>
    <cellStyle name="1_ÿÿÿÿÿ_Bieu tong hop nhu cau ung 2011 da chon loc -Mien nui 3" xfId="5267"/>
    <cellStyle name="1_ÿÿÿÿÿ_Bieu tong hop nhu cau ung 2011 da chon loc -Mien nui 4" xfId="5455"/>
    <cellStyle name="1_ÿÿÿÿÿ_Kh ql62 (2010) 11-09" xfId="1249"/>
    <cellStyle name="1_ÿÿÿÿÿ_Khung 2012" xfId="1250"/>
    <cellStyle name="15" xfId="1251"/>
    <cellStyle name="18" xfId="1252"/>
    <cellStyle name="¹éºÐÀ²_      " xfId="1253"/>
    <cellStyle name="2" xfId="1254"/>
    <cellStyle name="2_Book1" xfId="1255"/>
    <cellStyle name="2_Book1_1" xfId="1256"/>
    <cellStyle name="2_Book1_1_!1 1 bao cao giao KH ve HTCMT vung TNB   12-12-2011" xfId="1257"/>
    <cellStyle name="2_Book1_1_Bieu4HTMT" xfId="1258"/>
    <cellStyle name="2_Book1_1_Bieu4HTMT_!1 1 bao cao giao KH ve HTCMT vung TNB   12-12-2011" xfId="1259"/>
    <cellStyle name="2_Book1_1_Bieu4HTMT_KH TPCP vung TNB (03-1-2012)" xfId="1260"/>
    <cellStyle name="2_Book1_1_KH TPCP vung TNB (03-1-2012)" xfId="1261"/>
    <cellStyle name="2_Cau thuy dien Ban La (Cu Anh)" xfId="1262"/>
    <cellStyle name="2_Cau thuy dien Ban La (Cu Anh)_!1 1 bao cao giao KH ve HTCMT vung TNB   12-12-2011" xfId="1263"/>
    <cellStyle name="2_Cau thuy dien Ban La (Cu Anh)_Bieu4HTMT" xfId="1264"/>
    <cellStyle name="2_Cau thuy dien Ban La (Cu Anh)_Bieu4HTMT_!1 1 bao cao giao KH ve HTCMT vung TNB   12-12-2011" xfId="1265"/>
    <cellStyle name="2_Cau thuy dien Ban La (Cu Anh)_Bieu4HTMT_KH TPCP vung TNB (03-1-2012)" xfId="1266"/>
    <cellStyle name="2_Cau thuy dien Ban La (Cu Anh)_KH TPCP vung TNB (03-1-2012)" xfId="1267"/>
    <cellStyle name="2_Du toan 558 (Km17+508.12 - Km 22)" xfId="1268"/>
    <cellStyle name="2_Du toan 558 (Km17+508.12 - Km 22)_!1 1 bao cao giao KH ve HTCMT vung TNB   12-12-2011" xfId="1269"/>
    <cellStyle name="2_Du toan 558 (Km17+508.12 - Km 22)_Bieu4HTMT" xfId="1270"/>
    <cellStyle name="2_Du toan 558 (Km17+508.12 - Km 22)_Bieu4HTMT_!1 1 bao cao giao KH ve HTCMT vung TNB   12-12-2011" xfId="1271"/>
    <cellStyle name="2_Du toan 558 (Km17+508.12 - Km 22)_Bieu4HTMT_KH TPCP vung TNB (03-1-2012)" xfId="1272"/>
    <cellStyle name="2_Du toan 558 (Km17+508.12 - Km 22)_KH TPCP vung TNB (03-1-2012)" xfId="1273"/>
    <cellStyle name="2_Gia_VLQL48_duyet " xfId="1274"/>
    <cellStyle name="2_Gia_VLQL48_duyet _!1 1 bao cao giao KH ve HTCMT vung TNB   12-12-2011" xfId="1275"/>
    <cellStyle name="2_Gia_VLQL48_duyet _Bieu4HTMT" xfId="1276"/>
    <cellStyle name="2_Gia_VLQL48_duyet _Bieu4HTMT_!1 1 bao cao giao KH ve HTCMT vung TNB   12-12-2011" xfId="1277"/>
    <cellStyle name="2_Gia_VLQL48_duyet _Bieu4HTMT_KH TPCP vung TNB (03-1-2012)" xfId="1278"/>
    <cellStyle name="2_Gia_VLQL48_duyet _KH TPCP vung TNB (03-1-2012)" xfId="1279"/>
    <cellStyle name="2_KlQdinhduyet" xfId="1280"/>
    <cellStyle name="2_KlQdinhduyet_!1 1 bao cao giao KH ve HTCMT vung TNB   12-12-2011" xfId="1281"/>
    <cellStyle name="2_KlQdinhduyet_Bieu4HTMT" xfId="1282"/>
    <cellStyle name="2_KlQdinhduyet_Bieu4HTMT_!1 1 bao cao giao KH ve HTCMT vung TNB   12-12-2011" xfId="1283"/>
    <cellStyle name="2_KlQdinhduyet_Bieu4HTMT_KH TPCP vung TNB (03-1-2012)" xfId="1284"/>
    <cellStyle name="2_KlQdinhduyet_KH TPCP vung TNB (03-1-2012)" xfId="1285"/>
    <cellStyle name="2_TRUNG PMU 5" xfId="1286"/>
    <cellStyle name="2_ÿÿÿÿÿ" xfId="1287"/>
    <cellStyle name="2_ÿÿÿÿÿ_Bieu tong hop nhu cau ung 2011 da chon loc -Mien nui" xfId="1288"/>
    <cellStyle name="2_ÿÿÿÿÿ_Bieu tong hop nhu cau ung 2011 da chon loc -Mien nui 2" xfId="1289"/>
    <cellStyle name="2_ÿÿÿÿÿ_Bieu tong hop nhu cau ung 2011 da chon loc -Mien nui 2 2" xfId="5270"/>
    <cellStyle name="2_ÿÿÿÿÿ_Bieu tong hop nhu cau ung 2011 da chon loc -Mien nui 2 3" xfId="5405"/>
    <cellStyle name="2_ÿÿÿÿÿ_Bieu tong hop nhu cau ung 2011 da chon loc -Mien nui 3" xfId="5269"/>
    <cellStyle name="2_ÿÿÿÿÿ_Bieu tong hop nhu cau ung 2011 da chon loc -Mien nui 4" xfId="5406"/>
    <cellStyle name="20" xfId="1290"/>
    <cellStyle name="20% - Accent1 2" xfId="1291"/>
    <cellStyle name="20% - Accent2 2" xfId="1292"/>
    <cellStyle name="20% - Accent3 2" xfId="1293"/>
    <cellStyle name="20% - Accent4 2" xfId="1294"/>
    <cellStyle name="20% - Accent5 2" xfId="1295"/>
    <cellStyle name="20% - Accent6 2" xfId="1296"/>
    <cellStyle name="-2001" xfId="1297"/>
    <cellStyle name="3" xfId="1298"/>
    <cellStyle name="3_Book1" xfId="1299"/>
    <cellStyle name="3_Book1_1" xfId="1300"/>
    <cellStyle name="3_Book1_1_!1 1 bao cao giao KH ve HTCMT vung TNB   12-12-2011" xfId="1301"/>
    <cellStyle name="3_Book1_1_Bieu4HTMT" xfId="1302"/>
    <cellStyle name="3_Book1_1_Bieu4HTMT_!1 1 bao cao giao KH ve HTCMT vung TNB   12-12-2011" xfId="1303"/>
    <cellStyle name="3_Book1_1_Bieu4HTMT_KH TPCP vung TNB (03-1-2012)" xfId="1304"/>
    <cellStyle name="3_Book1_1_KH TPCP vung TNB (03-1-2012)" xfId="1305"/>
    <cellStyle name="3_Cau thuy dien Ban La (Cu Anh)" xfId="1306"/>
    <cellStyle name="3_Cau thuy dien Ban La (Cu Anh)_!1 1 bao cao giao KH ve HTCMT vung TNB   12-12-2011" xfId="1307"/>
    <cellStyle name="3_Cau thuy dien Ban La (Cu Anh)_Bieu4HTMT" xfId="1308"/>
    <cellStyle name="3_Cau thuy dien Ban La (Cu Anh)_Bieu4HTMT_!1 1 bao cao giao KH ve HTCMT vung TNB   12-12-2011" xfId="1309"/>
    <cellStyle name="3_Cau thuy dien Ban La (Cu Anh)_Bieu4HTMT_KH TPCP vung TNB (03-1-2012)" xfId="1310"/>
    <cellStyle name="3_Cau thuy dien Ban La (Cu Anh)_KH TPCP vung TNB (03-1-2012)" xfId="1311"/>
    <cellStyle name="3_Du toan 558 (Km17+508.12 - Km 22)" xfId="1312"/>
    <cellStyle name="3_Du toan 558 (Km17+508.12 - Km 22)_!1 1 bao cao giao KH ve HTCMT vung TNB   12-12-2011" xfId="1313"/>
    <cellStyle name="3_Du toan 558 (Km17+508.12 - Km 22)_Bieu4HTMT" xfId="1314"/>
    <cellStyle name="3_Du toan 558 (Km17+508.12 - Km 22)_Bieu4HTMT_!1 1 bao cao giao KH ve HTCMT vung TNB   12-12-2011" xfId="1315"/>
    <cellStyle name="3_Du toan 558 (Km17+508.12 - Km 22)_Bieu4HTMT_KH TPCP vung TNB (03-1-2012)" xfId="1316"/>
    <cellStyle name="3_Du toan 558 (Km17+508.12 - Km 22)_KH TPCP vung TNB (03-1-2012)" xfId="1317"/>
    <cellStyle name="3_Gia_VLQL48_duyet " xfId="1318"/>
    <cellStyle name="3_Gia_VLQL48_duyet _!1 1 bao cao giao KH ve HTCMT vung TNB   12-12-2011" xfId="1319"/>
    <cellStyle name="3_Gia_VLQL48_duyet _Bieu4HTMT" xfId="1320"/>
    <cellStyle name="3_Gia_VLQL48_duyet _Bieu4HTMT_!1 1 bao cao giao KH ve HTCMT vung TNB   12-12-2011" xfId="1321"/>
    <cellStyle name="3_Gia_VLQL48_duyet _Bieu4HTMT_KH TPCP vung TNB (03-1-2012)" xfId="1322"/>
    <cellStyle name="3_Gia_VLQL48_duyet _KH TPCP vung TNB (03-1-2012)" xfId="1323"/>
    <cellStyle name="3_KlQdinhduyet" xfId="1324"/>
    <cellStyle name="3_KlQdinhduyet_!1 1 bao cao giao KH ve HTCMT vung TNB   12-12-2011" xfId="1325"/>
    <cellStyle name="3_KlQdinhduyet_Bieu4HTMT" xfId="1326"/>
    <cellStyle name="3_KlQdinhduyet_Bieu4HTMT_!1 1 bao cao giao KH ve HTCMT vung TNB   12-12-2011" xfId="1327"/>
    <cellStyle name="3_KlQdinhduyet_Bieu4HTMT_KH TPCP vung TNB (03-1-2012)" xfId="1328"/>
    <cellStyle name="3_KlQdinhduyet_KH TPCP vung TNB (03-1-2012)" xfId="1329"/>
    <cellStyle name="3_ÿÿÿÿÿ" xfId="1330"/>
    <cellStyle name="4" xfId="1331"/>
    <cellStyle name="4_Book1" xfId="1332"/>
    <cellStyle name="4_Book1_1" xfId="1333"/>
    <cellStyle name="4_Book1_1_!1 1 bao cao giao KH ve HTCMT vung TNB   12-12-2011" xfId="1334"/>
    <cellStyle name="4_Book1_1_Bieu4HTMT" xfId="1335"/>
    <cellStyle name="4_Book1_1_Bieu4HTMT_!1 1 bao cao giao KH ve HTCMT vung TNB   12-12-2011" xfId="1336"/>
    <cellStyle name="4_Book1_1_Bieu4HTMT_KH TPCP vung TNB (03-1-2012)" xfId="1337"/>
    <cellStyle name="4_Book1_1_KH TPCP vung TNB (03-1-2012)" xfId="1338"/>
    <cellStyle name="4_Cau thuy dien Ban La (Cu Anh)" xfId="1339"/>
    <cellStyle name="4_Cau thuy dien Ban La (Cu Anh)_!1 1 bao cao giao KH ve HTCMT vung TNB   12-12-2011" xfId="1340"/>
    <cellStyle name="4_Cau thuy dien Ban La (Cu Anh)_Bieu4HTMT" xfId="1341"/>
    <cellStyle name="4_Cau thuy dien Ban La (Cu Anh)_Bieu4HTMT_!1 1 bao cao giao KH ve HTCMT vung TNB   12-12-2011" xfId="1342"/>
    <cellStyle name="4_Cau thuy dien Ban La (Cu Anh)_Bieu4HTMT_KH TPCP vung TNB (03-1-2012)" xfId="1343"/>
    <cellStyle name="4_Cau thuy dien Ban La (Cu Anh)_KH TPCP vung TNB (03-1-2012)" xfId="1344"/>
    <cellStyle name="4_Du toan 558 (Km17+508.12 - Km 22)" xfId="1345"/>
    <cellStyle name="4_Du toan 558 (Km17+508.12 - Km 22)_!1 1 bao cao giao KH ve HTCMT vung TNB   12-12-2011" xfId="1346"/>
    <cellStyle name="4_Du toan 558 (Km17+508.12 - Km 22)_Bieu4HTMT" xfId="1347"/>
    <cellStyle name="4_Du toan 558 (Km17+508.12 - Km 22)_Bieu4HTMT_!1 1 bao cao giao KH ve HTCMT vung TNB   12-12-2011" xfId="1348"/>
    <cellStyle name="4_Du toan 558 (Km17+508.12 - Km 22)_Bieu4HTMT_KH TPCP vung TNB (03-1-2012)" xfId="1349"/>
    <cellStyle name="4_Du toan 558 (Km17+508.12 - Km 22)_KH TPCP vung TNB (03-1-2012)" xfId="1350"/>
    <cellStyle name="4_Gia_VLQL48_duyet " xfId="1351"/>
    <cellStyle name="4_Gia_VLQL48_duyet _!1 1 bao cao giao KH ve HTCMT vung TNB   12-12-2011" xfId="1352"/>
    <cellStyle name="4_Gia_VLQL48_duyet _Bieu4HTMT" xfId="1353"/>
    <cellStyle name="4_Gia_VLQL48_duyet _Bieu4HTMT_!1 1 bao cao giao KH ve HTCMT vung TNB   12-12-2011" xfId="1354"/>
    <cellStyle name="4_Gia_VLQL48_duyet _Bieu4HTMT_KH TPCP vung TNB (03-1-2012)" xfId="1355"/>
    <cellStyle name="4_Gia_VLQL48_duyet _KH TPCP vung TNB (03-1-2012)" xfId="1356"/>
    <cellStyle name="4_KlQdinhduyet" xfId="1357"/>
    <cellStyle name="4_KlQdinhduyet_!1 1 bao cao giao KH ve HTCMT vung TNB   12-12-2011" xfId="1358"/>
    <cellStyle name="4_KlQdinhduyet_Bieu4HTMT" xfId="1359"/>
    <cellStyle name="4_KlQdinhduyet_Bieu4HTMT_!1 1 bao cao giao KH ve HTCMT vung TNB   12-12-2011" xfId="1360"/>
    <cellStyle name="4_KlQdinhduyet_Bieu4HTMT_KH TPCP vung TNB (03-1-2012)" xfId="1361"/>
    <cellStyle name="4_KlQdinhduyet_KH TPCP vung TNB (03-1-2012)" xfId="1362"/>
    <cellStyle name="4_ÿÿÿÿÿ" xfId="1363"/>
    <cellStyle name="40% - Accent1 2" xfId="1364"/>
    <cellStyle name="40% - Accent2 2" xfId="1365"/>
    <cellStyle name="40% - Accent3 2" xfId="1366"/>
    <cellStyle name="40% - Accent4 2" xfId="1367"/>
    <cellStyle name="40% - Accent5 2" xfId="1368"/>
    <cellStyle name="40% - Accent6 2" xfId="1369"/>
    <cellStyle name="52" xfId="1370"/>
    <cellStyle name="6" xfId="1371"/>
    <cellStyle name="6_15_10_2013 BC nhu cau von doi ung ODA (2014-2016) ngay 15102013 Sua" xfId="1372"/>
    <cellStyle name="6_BC nhu cau von doi ung ODA nganh NN (BKH)" xfId="1373"/>
    <cellStyle name="6_BC nhu cau von doi ung ODA nganh NN (BKH)_05-12  KH trung han 2016-2020 - Liem Thinh edited" xfId="1374"/>
    <cellStyle name="6_BC nhu cau von doi ung ODA nganh NN (BKH)_Copy of 05-12  KH trung han 2016-2020 - Liem Thinh edited (1)" xfId="1375"/>
    <cellStyle name="6_BC Tai co cau (bieu TH)" xfId="1376"/>
    <cellStyle name="6_BC Tai co cau (bieu TH)_05-12  KH trung han 2016-2020 - Liem Thinh edited" xfId="1377"/>
    <cellStyle name="6_BC Tai co cau (bieu TH)_Copy of 05-12  KH trung han 2016-2020 - Liem Thinh edited (1)" xfId="1378"/>
    <cellStyle name="6_Cong trinh co y kien LD_Dang_NN_2011-Tay nguyen-9-10" xfId="1379"/>
    <cellStyle name="6_Cong trinh co y kien LD_Dang_NN_2011-Tay nguyen-9-10_!1 1 bao cao giao KH ve HTCMT vung TNB   12-12-2011" xfId="1380"/>
    <cellStyle name="6_Cong trinh co y kien LD_Dang_NN_2011-Tay nguyen-9-10_Bieu4HTMT" xfId="1381"/>
    <cellStyle name="6_Cong trinh co y kien LD_Dang_NN_2011-Tay nguyen-9-10_Bieu4HTMT_!1 1 bao cao giao KH ve HTCMT vung TNB   12-12-2011" xfId="1382"/>
    <cellStyle name="6_Cong trinh co y kien LD_Dang_NN_2011-Tay nguyen-9-10_Bieu4HTMT_KH TPCP vung TNB (03-1-2012)" xfId="1383"/>
    <cellStyle name="6_Cong trinh co y kien LD_Dang_NN_2011-Tay nguyen-9-10_KH TPCP vung TNB (03-1-2012)" xfId="1384"/>
    <cellStyle name="6_DK 2014-2015 final" xfId="1385"/>
    <cellStyle name="6_DK 2014-2015 final_05-12  KH trung han 2016-2020 - Liem Thinh edited" xfId="1386"/>
    <cellStyle name="6_DK 2014-2015 final_Copy of 05-12  KH trung han 2016-2020 - Liem Thinh edited (1)" xfId="1387"/>
    <cellStyle name="6_DK 2014-2015 new" xfId="1388"/>
    <cellStyle name="6_DK 2014-2015 new_05-12  KH trung han 2016-2020 - Liem Thinh edited" xfId="1389"/>
    <cellStyle name="6_DK 2014-2015 new_Copy of 05-12  KH trung han 2016-2020 - Liem Thinh edited (1)" xfId="1390"/>
    <cellStyle name="6_DK KH CBDT 2014 11-11-2013" xfId="1391"/>
    <cellStyle name="6_DK KH CBDT 2014 11-11-2013(1)" xfId="1392"/>
    <cellStyle name="6_DK KH CBDT 2014 11-11-2013(1)_05-12  KH trung han 2016-2020 - Liem Thinh edited" xfId="1393"/>
    <cellStyle name="6_DK KH CBDT 2014 11-11-2013(1)_Copy of 05-12  KH trung han 2016-2020 - Liem Thinh edited (1)" xfId="1394"/>
    <cellStyle name="6_DK KH CBDT 2014 11-11-2013_05-12  KH trung han 2016-2020 - Liem Thinh edited" xfId="1395"/>
    <cellStyle name="6_DK KH CBDT 2014 11-11-2013_Copy of 05-12  KH trung han 2016-2020 - Liem Thinh edited (1)" xfId="1396"/>
    <cellStyle name="6_KH 2011-2015" xfId="1397"/>
    <cellStyle name="6_tai co cau dau tu (tong hop)1" xfId="1398"/>
    <cellStyle name="6_TN - Ho tro khac 2011" xfId="1399"/>
    <cellStyle name="6_TN - Ho tro khac 2011_!1 1 bao cao giao KH ve HTCMT vung TNB   12-12-2011" xfId="1400"/>
    <cellStyle name="6_TN - Ho tro khac 2011_Bieu4HTMT" xfId="1401"/>
    <cellStyle name="6_TN - Ho tro khac 2011_Bieu4HTMT_!1 1 bao cao giao KH ve HTCMT vung TNB   12-12-2011" xfId="1402"/>
    <cellStyle name="6_TN - Ho tro khac 2011_Bieu4HTMT_KH TPCP vung TNB (03-1-2012)" xfId="1403"/>
    <cellStyle name="6_TN - Ho tro khac 2011_KH TPCP vung TNB (03-1-2012)" xfId="1404"/>
    <cellStyle name="60% - Accent1 2" xfId="1405"/>
    <cellStyle name="60% - Accent2 2" xfId="1406"/>
    <cellStyle name="60% - Accent3 2" xfId="1407"/>
    <cellStyle name="60% - Accent4 2" xfId="1408"/>
    <cellStyle name="60% - Accent5 2" xfId="1409"/>
    <cellStyle name="60% - Accent6 2" xfId="1410"/>
    <cellStyle name="9" xfId="1411"/>
    <cellStyle name="9_!1 1 bao cao giao KH ve HTCMT vung TNB   12-12-2011" xfId="1412"/>
    <cellStyle name="9_Bieu4HTMT" xfId="1413"/>
    <cellStyle name="9_Bieu4HTMT_!1 1 bao cao giao KH ve HTCMT vung TNB   12-12-2011" xfId="1414"/>
    <cellStyle name="9_Bieu4HTMT_KH TPCP vung TNB (03-1-2012)" xfId="1415"/>
    <cellStyle name="9_KH TPCP vung TNB (03-1-2012)" xfId="1416"/>
    <cellStyle name="Accent1 2" xfId="1417"/>
    <cellStyle name="Accent2 2" xfId="1418"/>
    <cellStyle name="Accent3 2" xfId="1419"/>
    <cellStyle name="Accent4 2" xfId="1420"/>
    <cellStyle name="Accent5 2" xfId="1421"/>
    <cellStyle name="Accent6 2" xfId="1422"/>
    <cellStyle name="ÅëÈ­ [0]_      " xfId="1423"/>
    <cellStyle name="AeE­ [0]_INQUIRY ¿?¾÷AßAø " xfId="1424"/>
    <cellStyle name="ÅëÈ­ [0]_L601CPT" xfId="1425"/>
    <cellStyle name="ÅëÈ­_      " xfId="1426"/>
    <cellStyle name="AeE­_INQUIRY ¿?¾÷AßAø " xfId="1427"/>
    <cellStyle name="ÅëÈ­_L601CPT" xfId="1428"/>
    <cellStyle name="args.style" xfId="1429"/>
    <cellStyle name="args.style 2" xfId="1430"/>
    <cellStyle name="at" xfId="1431"/>
    <cellStyle name="ÄÞ¸¶ [0]_      " xfId="1432"/>
    <cellStyle name="AÞ¸¶ [0]_INQUIRY ¿?¾÷AßAø " xfId="1433"/>
    <cellStyle name="ÄÞ¸¶ [0]_L601CPT" xfId="1434"/>
    <cellStyle name="ÄÞ¸¶_      " xfId="1435"/>
    <cellStyle name="AÞ¸¶_INQUIRY ¿?¾÷AßAø " xfId="1436"/>
    <cellStyle name="ÄÞ¸¶_L601CPT" xfId="1437"/>
    <cellStyle name="AutoFormat Options" xfId="1438"/>
    <cellStyle name="AutoFormat Options 2" xfId="1439"/>
    <cellStyle name="Bad 2" xfId="1440"/>
    <cellStyle name="Bangchu" xfId="1441"/>
    <cellStyle name="Bình thường 2" xfId="3"/>
    <cellStyle name="Bình thường 2 2" xfId="16"/>
    <cellStyle name="Bình thường 2 9" xfId="42"/>
    <cellStyle name="Bình thường 3" xfId="19"/>
    <cellStyle name="Bình thường 4" xfId="20"/>
    <cellStyle name="Bình thường 5" xfId="35"/>
    <cellStyle name="Body" xfId="1442"/>
    <cellStyle name="C?AØ_¿?¾÷CoE² " xfId="1443"/>
    <cellStyle name="C~1" xfId="1444"/>
    <cellStyle name="Ç¥ÁØ_      " xfId="1445"/>
    <cellStyle name="C￥AØ_¿μ¾÷CoE² " xfId="1446"/>
    <cellStyle name="Ç¥ÁØ_±¸¹Ì´ëÃ¥" xfId="1447"/>
    <cellStyle name="C￥AØ_Sheet1_¿μ¾÷CoE² " xfId="1448"/>
    <cellStyle name="Ç¥ÁØ_ÿÿÿÿÿÿ_4_ÃÑÇÕ°è " xfId="1449"/>
    <cellStyle name="Calc Currency (0)" xfId="1450"/>
    <cellStyle name="Calc Currency (0) 2" xfId="1451"/>
    <cellStyle name="Calc Currency (2)" xfId="1452"/>
    <cellStyle name="Calc Currency (2) 10" xfId="1453"/>
    <cellStyle name="Calc Currency (2) 11" xfId="1454"/>
    <cellStyle name="Calc Currency (2) 12" xfId="1455"/>
    <cellStyle name="Calc Currency (2) 13" xfId="1456"/>
    <cellStyle name="Calc Currency (2) 14" xfId="1457"/>
    <cellStyle name="Calc Currency (2) 15" xfId="1458"/>
    <cellStyle name="Calc Currency (2) 16" xfId="1459"/>
    <cellStyle name="Calc Currency (2) 2" xfId="1460"/>
    <cellStyle name="Calc Currency (2) 3" xfId="1461"/>
    <cellStyle name="Calc Currency (2) 4" xfId="1462"/>
    <cellStyle name="Calc Currency (2) 5" xfId="1463"/>
    <cellStyle name="Calc Currency (2) 6" xfId="1464"/>
    <cellStyle name="Calc Currency (2) 7" xfId="1465"/>
    <cellStyle name="Calc Currency (2) 8" xfId="1466"/>
    <cellStyle name="Calc Currency (2) 9" xfId="1467"/>
    <cellStyle name="Calc Percent (0)" xfId="1468"/>
    <cellStyle name="Calc Percent (0) 10" xfId="1469"/>
    <cellStyle name="Calc Percent (0) 11" xfId="1470"/>
    <cellStyle name="Calc Percent (0) 12" xfId="1471"/>
    <cellStyle name="Calc Percent (0) 13" xfId="1472"/>
    <cellStyle name="Calc Percent (0) 14" xfId="1473"/>
    <cellStyle name="Calc Percent (0) 15" xfId="1474"/>
    <cellStyle name="Calc Percent (0) 16" xfId="1475"/>
    <cellStyle name="Calc Percent (0) 2" xfId="1476"/>
    <cellStyle name="Calc Percent (0) 3" xfId="1477"/>
    <cellStyle name="Calc Percent (0) 4" xfId="1478"/>
    <cellStyle name="Calc Percent (0) 5" xfId="1479"/>
    <cellStyle name="Calc Percent (0) 6" xfId="1480"/>
    <cellStyle name="Calc Percent (0) 7" xfId="1481"/>
    <cellStyle name="Calc Percent (0) 8" xfId="1482"/>
    <cellStyle name="Calc Percent (0) 9" xfId="1483"/>
    <cellStyle name="Calc Percent (1)" xfId="1484"/>
    <cellStyle name="Calc Percent (1) 10" xfId="1485"/>
    <cellStyle name="Calc Percent (1) 11" xfId="1486"/>
    <cellStyle name="Calc Percent (1) 12" xfId="1487"/>
    <cellStyle name="Calc Percent (1) 13" xfId="1488"/>
    <cellStyle name="Calc Percent (1) 14" xfId="1489"/>
    <cellStyle name="Calc Percent (1) 15" xfId="1490"/>
    <cellStyle name="Calc Percent (1) 16" xfId="1491"/>
    <cellStyle name="Calc Percent (1) 2" xfId="1492"/>
    <cellStyle name="Calc Percent (1) 3" xfId="1493"/>
    <cellStyle name="Calc Percent (1) 4" xfId="1494"/>
    <cellStyle name="Calc Percent (1) 5" xfId="1495"/>
    <cellStyle name="Calc Percent (1) 6" xfId="1496"/>
    <cellStyle name="Calc Percent (1) 7" xfId="1497"/>
    <cellStyle name="Calc Percent (1) 8" xfId="1498"/>
    <cellStyle name="Calc Percent (1) 9" xfId="1499"/>
    <cellStyle name="Calc Percent (2)" xfId="1500"/>
    <cellStyle name="Calc Percent (2) 10" xfId="1501"/>
    <cellStyle name="Calc Percent (2) 11" xfId="1502"/>
    <cellStyle name="Calc Percent (2) 12" xfId="1503"/>
    <cellStyle name="Calc Percent (2) 13" xfId="1504"/>
    <cellStyle name="Calc Percent (2) 14" xfId="1505"/>
    <cellStyle name="Calc Percent (2) 15" xfId="1506"/>
    <cellStyle name="Calc Percent (2) 16" xfId="1507"/>
    <cellStyle name="Calc Percent (2) 2" xfId="1508"/>
    <cellStyle name="Calc Percent (2) 3" xfId="1509"/>
    <cellStyle name="Calc Percent (2) 4" xfId="1510"/>
    <cellStyle name="Calc Percent (2) 5" xfId="1511"/>
    <cellStyle name="Calc Percent (2) 6" xfId="1512"/>
    <cellStyle name="Calc Percent (2) 7" xfId="1513"/>
    <cellStyle name="Calc Percent (2) 8" xfId="1514"/>
    <cellStyle name="Calc Percent (2) 9" xfId="1515"/>
    <cellStyle name="Calc Units (0)" xfId="1516"/>
    <cellStyle name="Calc Units (0) 10" xfId="1517"/>
    <cellStyle name="Calc Units (0) 11" xfId="1518"/>
    <cellStyle name="Calc Units (0) 12" xfId="1519"/>
    <cellStyle name="Calc Units (0) 13" xfId="1520"/>
    <cellStyle name="Calc Units (0) 14" xfId="1521"/>
    <cellStyle name="Calc Units (0) 15" xfId="1522"/>
    <cellStyle name="Calc Units (0) 16" xfId="1523"/>
    <cellStyle name="Calc Units (0) 2" xfId="1524"/>
    <cellStyle name="Calc Units (0) 3" xfId="1525"/>
    <cellStyle name="Calc Units (0) 4" xfId="1526"/>
    <cellStyle name="Calc Units (0) 5" xfId="1527"/>
    <cellStyle name="Calc Units (0) 6" xfId="1528"/>
    <cellStyle name="Calc Units (0) 7" xfId="1529"/>
    <cellStyle name="Calc Units (0) 8" xfId="1530"/>
    <cellStyle name="Calc Units (0) 9" xfId="1531"/>
    <cellStyle name="Calc Units (1)" xfId="1532"/>
    <cellStyle name="Calc Units (1) 10" xfId="1533"/>
    <cellStyle name="Calc Units (1) 11" xfId="1534"/>
    <cellStyle name="Calc Units (1) 12" xfId="1535"/>
    <cellStyle name="Calc Units (1) 13" xfId="1536"/>
    <cellStyle name="Calc Units (1) 14" xfId="1537"/>
    <cellStyle name="Calc Units (1) 15" xfId="1538"/>
    <cellStyle name="Calc Units (1) 16" xfId="1539"/>
    <cellStyle name="Calc Units (1) 2" xfId="1540"/>
    <cellStyle name="Calc Units (1) 3" xfId="1541"/>
    <cellStyle name="Calc Units (1) 4" xfId="1542"/>
    <cellStyle name="Calc Units (1) 5" xfId="1543"/>
    <cellStyle name="Calc Units (1) 6" xfId="1544"/>
    <cellStyle name="Calc Units (1) 7" xfId="1545"/>
    <cellStyle name="Calc Units (1) 8" xfId="1546"/>
    <cellStyle name="Calc Units (1) 9" xfId="1547"/>
    <cellStyle name="Calc Units (2)" xfId="1548"/>
    <cellStyle name="Calc Units (2) 10" xfId="1549"/>
    <cellStyle name="Calc Units (2) 11" xfId="1550"/>
    <cellStyle name="Calc Units (2) 12" xfId="1551"/>
    <cellStyle name="Calc Units (2) 13" xfId="1552"/>
    <cellStyle name="Calc Units (2) 14" xfId="1553"/>
    <cellStyle name="Calc Units (2) 15" xfId="1554"/>
    <cellStyle name="Calc Units (2) 16" xfId="1555"/>
    <cellStyle name="Calc Units (2) 2" xfId="1556"/>
    <cellStyle name="Calc Units (2) 3" xfId="1557"/>
    <cellStyle name="Calc Units (2) 4" xfId="1558"/>
    <cellStyle name="Calc Units (2) 5" xfId="1559"/>
    <cellStyle name="Calc Units (2) 6" xfId="1560"/>
    <cellStyle name="Calc Units (2) 7" xfId="1561"/>
    <cellStyle name="Calc Units (2) 8" xfId="1562"/>
    <cellStyle name="Calc Units (2) 9" xfId="1563"/>
    <cellStyle name="Calculation 2" xfId="1564"/>
    <cellStyle name="Calculation 2 2" xfId="5271"/>
    <cellStyle name="category" xfId="1565"/>
    <cellStyle name="category 2" xfId="1566"/>
    <cellStyle name="Centered Heading" xfId="1567"/>
    <cellStyle name="Cerrency_Sheet2_XANGDAU" xfId="1568"/>
    <cellStyle name="Column_Title" xfId="1573"/>
    <cellStyle name="Comma" xfId="1" builtinId="3"/>
    <cellStyle name="Comma  - Style1" xfId="1574"/>
    <cellStyle name="Comma  - Style2" xfId="1575"/>
    <cellStyle name="Comma  - Style3" xfId="1576"/>
    <cellStyle name="Comma  - Style4" xfId="1577"/>
    <cellStyle name="Comma  - Style5" xfId="1578"/>
    <cellStyle name="Comma  - Style6" xfId="1579"/>
    <cellStyle name="Comma  - Style7" xfId="1580"/>
    <cellStyle name="Comma  - Style8" xfId="1581"/>
    <cellStyle name="Comma %" xfId="1582"/>
    <cellStyle name="Comma % 10" xfId="1583"/>
    <cellStyle name="Comma % 11" xfId="1584"/>
    <cellStyle name="Comma % 12" xfId="1585"/>
    <cellStyle name="Comma % 13" xfId="1586"/>
    <cellStyle name="Comma % 14" xfId="1587"/>
    <cellStyle name="Comma % 15" xfId="1588"/>
    <cellStyle name="Comma % 2" xfId="1589"/>
    <cellStyle name="Comma % 3" xfId="1590"/>
    <cellStyle name="Comma % 4" xfId="1591"/>
    <cellStyle name="Comma % 5" xfId="1592"/>
    <cellStyle name="Comma % 6" xfId="1593"/>
    <cellStyle name="Comma % 7" xfId="1594"/>
    <cellStyle name="Comma % 8" xfId="1595"/>
    <cellStyle name="Comma % 9" xfId="1596"/>
    <cellStyle name="Comma [0]" xfId="2" builtinId="6"/>
    <cellStyle name="Comma [0] 10" xfId="1597"/>
    <cellStyle name="Comma [0] 11" xfId="1598"/>
    <cellStyle name="Comma [0] 11 2" xfId="1599"/>
    <cellStyle name="Comma [0] 12" xfId="1600"/>
    <cellStyle name="Comma [0] 12 2" xfId="1601"/>
    <cellStyle name="Comma [0] 2" xfId="23"/>
    <cellStyle name="Comma [0] 2 10" xfId="1603"/>
    <cellStyle name="Comma [0] 2 11" xfId="1604"/>
    <cellStyle name="Comma [0] 2 12" xfId="1605"/>
    <cellStyle name="Comma [0] 2 13" xfId="1606"/>
    <cellStyle name="Comma [0] 2 14" xfId="1607"/>
    <cellStyle name="Comma [0] 2 15" xfId="1608"/>
    <cellStyle name="Comma [0] 2 16" xfId="1609"/>
    <cellStyle name="Comma [0] 2 17" xfId="1610"/>
    <cellStyle name="Comma [0] 2 18" xfId="1611"/>
    <cellStyle name="Comma [0] 2 19" xfId="1612"/>
    <cellStyle name="Comma [0] 2 2" xfId="1613"/>
    <cellStyle name="Comma [0] 2 2 2" xfId="1614"/>
    <cellStyle name="Comma [0] 2 2 3" xfId="1615"/>
    <cellStyle name="Comma [0] 2 2 3 2" xfId="1616"/>
    <cellStyle name="Comma [0] 2 2 3 2 2" xfId="1617"/>
    <cellStyle name="Comma [0] 2 2 3 2 2 2" xfId="1618"/>
    <cellStyle name="Comma [0] 2 2 3 2 2 3" xfId="1619"/>
    <cellStyle name="Comma [0] 2 2 3 2 3" xfId="1620"/>
    <cellStyle name="Comma [0] 2 2 3 2 4" xfId="1621"/>
    <cellStyle name="Comma [0] 2 2 3 3" xfId="1622"/>
    <cellStyle name="Comma [0] 2 2 3 3 2" xfId="1623"/>
    <cellStyle name="Comma [0] 2 2 3 3 3" xfId="1624"/>
    <cellStyle name="Comma [0] 2 2 3 4" xfId="1625"/>
    <cellStyle name="Comma [0] 2 2 3 5" xfId="1626"/>
    <cellStyle name="Comma [0] 2 2 4" xfId="1627"/>
    <cellStyle name="Comma [0] 2 2 4 2" xfId="1628"/>
    <cellStyle name="Comma [0] 2 2 4 2 2" xfId="1629"/>
    <cellStyle name="Comma [0] 2 2 4 2 3" xfId="1630"/>
    <cellStyle name="Comma [0] 2 2 4 3" xfId="1631"/>
    <cellStyle name="Comma [0] 2 2 4 4" xfId="1632"/>
    <cellStyle name="Comma [0] 2 20" xfId="1633"/>
    <cellStyle name="Comma [0] 2 21" xfId="1634"/>
    <cellStyle name="Comma [0] 2 22" xfId="1635"/>
    <cellStyle name="Comma [0] 2 23" xfId="1636"/>
    <cellStyle name="Comma [0] 2 24" xfId="1637"/>
    <cellStyle name="Comma [0] 2 25" xfId="1638"/>
    <cellStyle name="Comma [0] 2 26" xfId="1639"/>
    <cellStyle name="Comma [0] 2 27" xfId="1602"/>
    <cellStyle name="Comma [0] 2 3" xfId="1640"/>
    <cellStyle name="Comma [0] 2 4" xfId="1641"/>
    <cellStyle name="Comma [0] 2 5" xfId="1642"/>
    <cellStyle name="Comma [0] 2 6" xfId="1643"/>
    <cellStyle name="Comma [0] 2 7" xfId="1644"/>
    <cellStyle name="Comma [0] 2 8" xfId="1645"/>
    <cellStyle name="Comma [0] 2 9" xfId="1646"/>
    <cellStyle name="Comma [0] 2_05-12  KH trung han 2016-2020 - Liem Thinh edited" xfId="1647"/>
    <cellStyle name="Comma [0] 3" xfId="1648"/>
    <cellStyle name="Comma [0] 3 2" xfId="1649"/>
    <cellStyle name="Comma [0] 3 2 2" xfId="1650"/>
    <cellStyle name="Comma [0] 3 3" xfId="1651"/>
    <cellStyle name="Comma [0] 4" xfId="1652"/>
    <cellStyle name="Comma [0] 5" xfId="1653"/>
    <cellStyle name="Comma [0] 6" xfId="1654"/>
    <cellStyle name="Comma [0] 7" xfId="1655"/>
    <cellStyle name="Comma [0] 8" xfId="1656"/>
    <cellStyle name="Comma [0] 9" xfId="1657"/>
    <cellStyle name="Comma [00]" xfId="1658"/>
    <cellStyle name="Comma [00] 10" xfId="1659"/>
    <cellStyle name="Comma [00] 11" xfId="1660"/>
    <cellStyle name="Comma [00] 12" xfId="1661"/>
    <cellStyle name="Comma [00] 13" xfId="1662"/>
    <cellStyle name="Comma [00] 14" xfId="1663"/>
    <cellStyle name="Comma [00] 15" xfId="1664"/>
    <cellStyle name="Comma [00] 16" xfId="1665"/>
    <cellStyle name="Comma [00] 2" xfId="1666"/>
    <cellStyle name="Comma [00] 3" xfId="1667"/>
    <cellStyle name="Comma [00] 4" xfId="1668"/>
    <cellStyle name="Comma [00] 5" xfId="1669"/>
    <cellStyle name="Comma [00] 6" xfId="1670"/>
    <cellStyle name="Comma [00] 7" xfId="1671"/>
    <cellStyle name="Comma [00] 8" xfId="1672"/>
    <cellStyle name="Comma [00] 9" xfId="1673"/>
    <cellStyle name="Comma 0.0" xfId="1674"/>
    <cellStyle name="Comma 0.0%" xfId="1675"/>
    <cellStyle name="Comma 0.00" xfId="1676"/>
    <cellStyle name="Comma 0.00%" xfId="1677"/>
    <cellStyle name="Comma 0.000" xfId="1678"/>
    <cellStyle name="Comma 0.000%" xfId="1679"/>
    <cellStyle name="Comma 10" xfId="1680"/>
    <cellStyle name="Comma 10 10" xfId="1681"/>
    <cellStyle name="Comma 10 10 10" xfId="1682"/>
    <cellStyle name="Comma 10 10 2" xfId="1683"/>
    <cellStyle name="Comma 10 10 2 2" xfId="1684"/>
    <cellStyle name="Comma 10 10 2 3" xfId="1685"/>
    <cellStyle name="Comma 10 10 2 4" xfId="1686"/>
    <cellStyle name="Comma 10 10 3" xfId="1687"/>
    <cellStyle name="Comma 10 10 4" xfId="1688"/>
    <cellStyle name="Comma 10 10 5" xfId="1689"/>
    <cellStyle name="Comma 10 2" xfId="1690"/>
    <cellStyle name="Comma 10 2 2" xfId="1691"/>
    <cellStyle name="Comma 10 3" xfId="1692"/>
    <cellStyle name="Comma 10 3 2" xfId="1693"/>
    <cellStyle name="Comma 10 3 3 2" xfId="1694"/>
    <cellStyle name="Comma 10 4" xfId="1695"/>
    <cellStyle name="Comma 100" xfId="5473"/>
    <cellStyle name="Comma 101" xfId="5493"/>
    <cellStyle name="Comma 102" xfId="5472"/>
    <cellStyle name="Comma 103" xfId="5492"/>
    <cellStyle name="Comma 104" xfId="5471"/>
    <cellStyle name="Comma 105" xfId="5491"/>
    <cellStyle name="Comma 106" xfId="5467"/>
    <cellStyle name="Comma 107" xfId="5490"/>
    <cellStyle name="Comma 108" xfId="5463"/>
    <cellStyle name="Comma 109" xfId="5489"/>
    <cellStyle name="Comma 11" xfId="1696"/>
    <cellStyle name="Comma 11 2" xfId="1697"/>
    <cellStyle name="Comma 11 3" xfId="1698"/>
    <cellStyle name="Comma 110" xfId="5462"/>
    <cellStyle name="Comma 111" xfId="5486"/>
    <cellStyle name="Comma 112" xfId="5468"/>
    <cellStyle name="Comma 113" xfId="5488"/>
    <cellStyle name="Comma 114" xfId="5469"/>
    <cellStyle name="Comma 115" xfId="5483"/>
    <cellStyle name="Comma 116" xfId="5470"/>
    <cellStyle name="Comma 117" xfId="5485"/>
    <cellStyle name="Comma 118" xfId="5466"/>
    <cellStyle name="Comma 119" xfId="5487"/>
    <cellStyle name="Comma 12" xfId="1699"/>
    <cellStyle name="Comma 12 2" xfId="1700"/>
    <cellStyle name="Comma 12 2 2" xfId="1701"/>
    <cellStyle name="Comma 12 3" xfId="1702"/>
    <cellStyle name="Comma 120" xfId="5465"/>
    <cellStyle name="Comma 121" xfId="5482"/>
    <cellStyle name="Comma 122" xfId="5464"/>
    <cellStyle name="Comma 123" xfId="5484"/>
    <cellStyle name="Comma 124" xfId="5529"/>
    <cellStyle name="Comma 125" xfId="5532"/>
    <cellStyle name="Comma 126" xfId="5533"/>
    <cellStyle name="Comma 127" xfId="5534"/>
    <cellStyle name="Comma 128" xfId="5535"/>
    <cellStyle name="Comma 129" xfId="5536"/>
    <cellStyle name="Comma 13" xfId="1703"/>
    <cellStyle name="Comma 13 2" xfId="1704"/>
    <cellStyle name="Comma 13 2 2" xfId="1705"/>
    <cellStyle name="Comma 13 2 2 2" xfId="1706"/>
    <cellStyle name="Comma 13 2 2 2 2 2 4" xfId="1707"/>
    <cellStyle name="Comma 13 2 2 3" xfId="1708"/>
    <cellStyle name="Comma 13 2 2 4" xfId="1709"/>
    <cellStyle name="Comma 13 2 2 4 2" xfId="1710"/>
    <cellStyle name="Comma 13 2 3" xfId="1711"/>
    <cellStyle name="Comma 13 2 3 2" xfId="1712"/>
    <cellStyle name="Comma 13 2 4" xfId="1713"/>
    <cellStyle name="Comma 13 2 5" xfId="1714"/>
    <cellStyle name="Comma 13 3" xfId="1715"/>
    <cellStyle name="Comma 13 4" xfId="1716"/>
    <cellStyle name="Comma 130" xfId="5537"/>
    <cellStyle name="Comma 131" xfId="5538"/>
    <cellStyle name="Comma 132" xfId="5539"/>
    <cellStyle name="Comma 133" xfId="5540"/>
    <cellStyle name="Comma 134" xfId="5541"/>
    <cellStyle name="Comma 14" xfId="1717"/>
    <cellStyle name="Comma 14 2" xfId="1718"/>
    <cellStyle name="Comma 14 2 2" xfId="1719"/>
    <cellStyle name="Comma 14 3" xfId="1720"/>
    <cellStyle name="Comma 15" xfId="1721"/>
    <cellStyle name="Comma 15 2" xfId="1722"/>
    <cellStyle name="Comma 15 3" xfId="1723"/>
    <cellStyle name="Comma 16" xfId="1724"/>
    <cellStyle name="Comma 16 2" xfId="1725"/>
    <cellStyle name="Comma 16 3" xfId="1726"/>
    <cellStyle name="Comma 16 3 2" xfId="1727"/>
    <cellStyle name="Comma 16 3 2 2" xfId="1728"/>
    <cellStyle name="Comma 16 3 2 2 2" xfId="1729"/>
    <cellStyle name="Comma 16 3 2 2 2 2" xfId="1730"/>
    <cellStyle name="Comma 16 3 2 2 2 3" xfId="1731"/>
    <cellStyle name="Comma 16 3 2 2 3" xfId="1732"/>
    <cellStyle name="Comma 16 3 2 2 4" xfId="1733"/>
    <cellStyle name="Comma 16 3 2 3" xfId="1734"/>
    <cellStyle name="Comma 16 3 2 3 2" xfId="1735"/>
    <cellStyle name="Comma 16 3 2 3 3" xfId="1736"/>
    <cellStyle name="Comma 16 3 2 4" xfId="1737"/>
    <cellStyle name="Comma 16 3 2 5" xfId="1738"/>
    <cellStyle name="Comma 16 3 2 6 2 2 2" xfId="1739"/>
    <cellStyle name="Comma 16 3 2 6 2 2 2 2" xfId="1740"/>
    <cellStyle name="Comma 16 3 3" xfId="1741"/>
    <cellStyle name="Comma 16 3 3 2" xfId="1742"/>
    <cellStyle name="Comma 16 3 3 2 2" xfId="1743"/>
    <cellStyle name="Comma 16 3 3 2 2 2" xfId="1744"/>
    <cellStyle name="Comma 16 3 3 2 2 3" xfId="1745"/>
    <cellStyle name="Comma 16 3 3 2 3" xfId="1746"/>
    <cellStyle name="Comma 16 3 3 2 4" xfId="1747"/>
    <cellStyle name="Comma 16 3 3 3" xfId="1748"/>
    <cellStyle name="Comma 16 3 3 3 2" xfId="1749"/>
    <cellStyle name="Comma 16 3 3 3 3" xfId="1750"/>
    <cellStyle name="Comma 16 3 3 4" xfId="1751"/>
    <cellStyle name="Comma 16 3 3 5" xfId="1752"/>
    <cellStyle name="Comma 16 3 4" xfId="1753"/>
    <cellStyle name="Comma 16 3 4 2" xfId="1754"/>
    <cellStyle name="Comma 16 3 4 2 2" xfId="1755"/>
    <cellStyle name="Comma 16 3 4 2 3" xfId="1756"/>
    <cellStyle name="Comma 16 3 4 3" xfId="1757"/>
    <cellStyle name="Comma 16 3 4 4" xfId="1758"/>
    <cellStyle name="Comma 16 3 5" xfId="1759"/>
    <cellStyle name="Comma 16 3 5 2" xfId="1760"/>
    <cellStyle name="Comma 16 3 5 3" xfId="1761"/>
    <cellStyle name="Comma 16 3 6" xfId="1762"/>
    <cellStyle name="Comma 16 3 7" xfId="1763"/>
    <cellStyle name="Comma 17" xfId="1764"/>
    <cellStyle name="Comma 17 2" xfId="1765"/>
    <cellStyle name="Comma 17 3" xfId="1766"/>
    <cellStyle name="Comma 17 4" xfId="1767"/>
    <cellStyle name="Comma 18" xfId="1768"/>
    <cellStyle name="Comma 18 2" xfId="1769"/>
    <cellStyle name="Comma 18 3" xfId="1770"/>
    <cellStyle name="Comma 19" xfId="1771"/>
    <cellStyle name="Comma 19 2" xfId="1772"/>
    <cellStyle name="Comma 2" xfId="1773"/>
    <cellStyle name="Comma 2 10" xfId="1774"/>
    <cellStyle name="Comma 2 11" xfId="1775"/>
    <cellStyle name="Comma 2 12" xfId="1776"/>
    <cellStyle name="Comma 2 13" xfId="1777"/>
    <cellStyle name="Comma 2 14" xfId="1778"/>
    <cellStyle name="Comma 2 15" xfId="1779"/>
    <cellStyle name="Comma 2 16" xfId="1780"/>
    <cellStyle name="Comma 2 17" xfId="1781"/>
    <cellStyle name="Comma 2 18" xfId="1782"/>
    <cellStyle name="Comma 2 19" xfId="1783"/>
    <cellStyle name="Comma 2 2" xfId="1784"/>
    <cellStyle name="Comma 2 2 10" xfId="1785"/>
    <cellStyle name="Comma 2 2 11" xfId="1786"/>
    <cellStyle name="Comma 2 2 12" xfId="1787"/>
    <cellStyle name="Comma 2 2 13" xfId="1788"/>
    <cellStyle name="Comma 2 2 14" xfId="1789"/>
    <cellStyle name="Comma 2 2 15" xfId="1790"/>
    <cellStyle name="Comma 2 2 16" xfId="1791"/>
    <cellStyle name="Comma 2 2 17" xfId="1792"/>
    <cellStyle name="Comma 2 2 18" xfId="1793"/>
    <cellStyle name="Comma 2 2 19" xfId="1794"/>
    <cellStyle name="Comma 2 2 2" xfId="1795"/>
    <cellStyle name="Comma 2 2 2 10" xfId="1796"/>
    <cellStyle name="Comma 2 2 2 11" xfId="1797"/>
    <cellStyle name="Comma 2 2 2 12" xfId="1798"/>
    <cellStyle name="Comma 2 2 2 13" xfId="1799"/>
    <cellStyle name="Comma 2 2 2 14" xfId="1800"/>
    <cellStyle name="Comma 2 2 2 15" xfId="1801"/>
    <cellStyle name="Comma 2 2 2 16" xfId="1802"/>
    <cellStyle name="Comma 2 2 2 17" xfId="1803"/>
    <cellStyle name="Comma 2 2 2 18" xfId="1804"/>
    <cellStyle name="Comma 2 2 2 19" xfId="1805"/>
    <cellStyle name="Comma 2 2 2 2" xfId="1806"/>
    <cellStyle name="Comma 2 2 2 2 2 2" xfId="1807"/>
    <cellStyle name="Comma 2 2 2 20" xfId="1808"/>
    <cellStyle name="Comma 2 2 2 21" xfId="1809"/>
    <cellStyle name="Comma 2 2 2 22" xfId="1810"/>
    <cellStyle name="Comma 2 2 2 23" xfId="1811"/>
    <cellStyle name="Comma 2 2 2 24" xfId="1812"/>
    <cellStyle name="Comma 2 2 2 3" xfId="1813"/>
    <cellStyle name="Comma 2 2 2 4" xfId="1814"/>
    <cellStyle name="Comma 2 2 2 5" xfId="1815"/>
    <cellStyle name="Comma 2 2 2 6" xfId="1816"/>
    <cellStyle name="Comma 2 2 2 7" xfId="1817"/>
    <cellStyle name="Comma 2 2 2 8" xfId="1818"/>
    <cellStyle name="Comma 2 2 2 9" xfId="1819"/>
    <cellStyle name="Comma 2 2 20" xfId="1820"/>
    <cellStyle name="Comma 2 2 21" xfId="1821"/>
    <cellStyle name="Comma 2 2 22" xfId="1822"/>
    <cellStyle name="Comma 2 2 23" xfId="1823"/>
    <cellStyle name="Comma 2 2 24" xfId="1824"/>
    <cellStyle name="Comma 2 2 25" xfId="1825"/>
    <cellStyle name="Comma 2 2 3" xfId="1826"/>
    <cellStyle name="Comma 2 2 4" xfId="1827"/>
    <cellStyle name="Comma 2 2 5" xfId="1828"/>
    <cellStyle name="Comma 2 2 6" xfId="1829"/>
    <cellStyle name="Comma 2 2 7" xfId="1830"/>
    <cellStyle name="Comma 2 2 8" xfId="1831"/>
    <cellStyle name="Comma 2 2 9" xfId="1832"/>
    <cellStyle name="Comma 2 2_05-12  KH trung han 2016-2020 - Liem Thinh edited" xfId="1833"/>
    <cellStyle name="Comma 2 20" xfId="1834"/>
    <cellStyle name="Comma 2 21" xfId="1835"/>
    <cellStyle name="Comma 2 22" xfId="1836"/>
    <cellStyle name="Comma 2 23" xfId="1837"/>
    <cellStyle name="Comma 2 24" xfId="1838"/>
    <cellStyle name="Comma 2 25" xfId="1839"/>
    <cellStyle name="Comma 2 26" xfId="1840"/>
    <cellStyle name="Comma 2 27" xfId="1841"/>
    <cellStyle name="Comma 2 28" xfId="1842"/>
    <cellStyle name="Comma 2 29" xfId="1843"/>
    <cellStyle name="Comma 2 3" xfId="9"/>
    <cellStyle name="Comma 2 3 2" xfId="1845"/>
    <cellStyle name="Comma 2 3 2 11 5" xfId="1846"/>
    <cellStyle name="Comma 2 3 2 2" xfId="1847"/>
    <cellStyle name="Comma 2 3 2 3" xfId="1848"/>
    <cellStyle name="Comma 2 3 2 7 9" xfId="1849"/>
    <cellStyle name="Comma 2 3 3" xfId="1850"/>
    <cellStyle name="Comma 2 3 4" xfId="1844"/>
    <cellStyle name="Comma 2 30" xfId="1851"/>
    <cellStyle name="Comma 2 31" xfId="1852"/>
    <cellStyle name="Comma 2 32" xfId="1853"/>
    <cellStyle name="Comma 2 4" xfId="1854"/>
    <cellStyle name="Comma 2 4 2" xfId="1855"/>
    <cellStyle name="Comma 2 5" xfId="1856"/>
    <cellStyle name="Comma 2 5 2" xfId="1857"/>
    <cellStyle name="Comma 2 5 3" xfId="1858"/>
    <cellStyle name="Comma 2 6" xfId="40"/>
    <cellStyle name="Comma 2 6 2" xfId="1859"/>
    <cellStyle name="Comma 2 7" xfId="1860"/>
    <cellStyle name="Comma 2 8" xfId="1861"/>
    <cellStyle name="Comma 2 9" xfId="1862"/>
    <cellStyle name="Comma 2_05-12  KH trung han 2016-2020 - Liem Thinh edited" xfId="1863"/>
    <cellStyle name="Comma 20" xfId="1864"/>
    <cellStyle name="Comma 20 2" xfId="1865"/>
    <cellStyle name="Comma 20 3" xfId="1866"/>
    <cellStyle name="Comma 21" xfId="1867"/>
    <cellStyle name="Comma 21 2" xfId="1868"/>
    <cellStyle name="Comma 21 3" xfId="1869"/>
    <cellStyle name="Comma 22" xfId="1870"/>
    <cellStyle name="Comma 22 2" xfId="1871"/>
    <cellStyle name="Comma 22 3" xfId="1872"/>
    <cellStyle name="Comma 23" xfId="1873"/>
    <cellStyle name="Comma 23 2" xfId="1874"/>
    <cellStyle name="Comma 23 3" xfId="1875"/>
    <cellStyle name="Comma 24" xfId="1876"/>
    <cellStyle name="Comma 24 2" xfId="1877"/>
    <cellStyle name="Comma 24 3" xfId="1878"/>
    <cellStyle name="Comma 25" xfId="1879"/>
    <cellStyle name="Comma 25 2" xfId="1880"/>
    <cellStyle name="Comma 26" xfId="1881"/>
    <cellStyle name="Comma 26 2" xfId="1882"/>
    <cellStyle name="Comma 26 2 2" xfId="1883"/>
    <cellStyle name="Comma 27" xfId="1884"/>
    <cellStyle name="Comma 27 2" xfId="1885"/>
    <cellStyle name="Comma 28" xfId="1886"/>
    <cellStyle name="Comma 28 2" xfId="1887"/>
    <cellStyle name="Comma 28 2 2 4 2" xfId="1888"/>
    <cellStyle name="Comma 28 2 2 9" xfId="1889"/>
    <cellStyle name="Comma 29" xfId="1890"/>
    <cellStyle name="Comma 29 2" xfId="1891"/>
    <cellStyle name="Comma 3" xfId="8"/>
    <cellStyle name="Comma 3 2" xfId="18"/>
    <cellStyle name="Comma 3 2 10" xfId="1892"/>
    <cellStyle name="Comma 3 2 11" xfId="1893"/>
    <cellStyle name="Comma 3 2 12" xfId="1894"/>
    <cellStyle name="Comma 3 2 13" xfId="1895"/>
    <cellStyle name="Comma 3 2 14" xfId="1896"/>
    <cellStyle name="Comma 3 2 15" xfId="1897"/>
    <cellStyle name="Comma 3 2 2" xfId="1898"/>
    <cellStyle name="Comma 3 2 2 2" xfId="1899"/>
    <cellStyle name="Comma 3 2 2 3" xfId="1900"/>
    <cellStyle name="Comma 3 2 3" xfId="1901"/>
    <cellStyle name="Comma 3 2 3 2" xfId="1902"/>
    <cellStyle name="Comma 3 2 3 3" xfId="1903"/>
    <cellStyle name="Comma 3 2 4" xfId="1904"/>
    <cellStyle name="Comma 3 2 5" xfId="1905"/>
    <cellStyle name="Comma 3 2 6" xfId="1906"/>
    <cellStyle name="Comma 3 2 7" xfId="1907"/>
    <cellStyle name="Comma 3 2 8" xfId="1908"/>
    <cellStyle name="Comma 3 2 9" xfId="1909"/>
    <cellStyle name="Comma 3 3" xfId="1910"/>
    <cellStyle name="Comma 3 3 2" xfId="1911"/>
    <cellStyle name="Comma 3 3 3" xfId="1912"/>
    <cellStyle name="Comma 3 4" xfId="1913"/>
    <cellStyle name="Comma 3 4 2" xfId="1914"/>
    <cellStyle name="Comma 3 4 3" xfId="1915"/>
    <cellStyle name="Comma 3 5" xfId="1916"/>
    <cellStyle name="Comma 3 5 2" xfId="1917"/>
    <cellStyle name="Comma 3 6" xfId="1918"/>
    <cellStyle name="Comma 3 6 2" xfId="1919"/>
    <cellStyle name="Comma 3 7" xfId="1920"/>
    <cellStyle name="Comma 3 7 2" xfId="1921"/>
    <cellStyle name="Comma 3 8" xfId="1922"/>
    <cellStyle name="Comma 3 9" xfId="1923"/>
    <cellStyle name="Comma 30" xfId="1924"/>
    <cellStyle name="Comma 30 2" xfId="1925"/>
    <cellStyle name="Comma 31" xfId="1926"/>
    <cellStyle name="Comma 31 2" xfId="1927"/>
    <cellStyle name="Comma 32" xfId="1928"/>
    <cellStyle name="Comma 32 2" xfId="1929"/>
    <cellStyle name="Comma 32 2 2" xfId="1930"/>
    <cellStyle name="Comma 32 3" xfId="1931"/>
    <cellStyle name="Comma 33" xfId="1932"/>
    <cellStyle name="Comma 33 2" xfId="1933"/>
    <cellStyle name="Comma 34" xfId="1934"/>
    <cellStyle name="Comma 34 2" xfId="1935"/>
    <cellStyle name="Comma 35" xfId="1936"/>
    <cellStyle name="Comma 35 2" xfId="1937"/>
    <cellStyle name="Comma 35 3" xfId="1938"/>
    <cellStyle name="Comma 35 3 2" xfId="1939"/>
    <cellStyle name="Comma 35 3 2 2" xfId="1940"/>
    <cellStyle name="Comma 35 3 2 2 2" xfId="1941"/>
    <cellStyle name="Comma 35 3 2 2 3" xfId="1942"/>
    <cellStyle name="Comma 35 3 2 3" xfId="1943"/>
    <cellStyle name="Comma 35 3 2 4" xfId="1944"/>
    <cellStyle name="Comma 35 3 3" xfId="1945"/>
    <cellStyle name="Comma 35 3 3 2" xfId="1946"/>
    <cellStyle name="Comma 35 3 3 3" xfId="1947"/>
    <cellStyle name="Comma 35 3 4" xfId="1948"/>
    <cellStyle name="Comma 35 3 5" xfId="1949"/>
    <cellStyle name="Comma 35 4" xfId="1950"/>
    <cellStyle name="Comma 35 4 2" xfId="1951"/>
    <cellStyle name="Comma 35 4 2 2" xfId="1952"/>
    <cellStyle name="Comma 35 4 2 2 2" xfId="1953"/>
    <cellStyle name="Comma 35 4 2 2 3" xfId="1954"/>
    <cellStyle name="Comma 35 4 2 3" xfId="1955"/>
    <cellStyle name="Comma 35 4 2 4" xfId="1956"/>
    <cellStyle name="Comma 35 4 3" xfId="1957"/>
    <cellStyle name="Comma 35 4 3 2" xfId="1958"/>
    <cellStyle name="Comma 35 4 3 3" xfId="1959"/>
    <cellStyle name="Comma 35 4 4" xfId="1960"/>
    <cellStyle name="Comma 35 4 5" xfId="1961"/>
    <cellStyle name="Comma 35 5" xfId="1962"/>
    <cellStyle name="Comma 35 5 2" xfId="1963"/>
    <cellStyle name="Comma 35 5 2 2" xfId="1964"/>
    <cellStyle name="Comma 36" xfId="1965"/>
    <cellStyle name="Comma 36 2" xfId="1966"/>
    <cellStyle name="Comma 37" xfId="1967"/>
    <cellStyle name="Comma 37 2" xfId="1968"/>
    <cellStyle name="Comma 38" xfId="1969"/>
    <cellStyle name="Comma 39" xfId="1970"/>
    <cellStyle name="Comma 39 2" xfId="1971"/>
    <cellStyle name="Comma 4" xfId="1972"/>
    <cellStyle name="Comma 4 10" xfId="1973"/>
    <cellStyle name="Comma 4 10 2" xfId="1974"/>
    <cellStyle name="Comma 4 11" xfId="1975"/>
    <cellStyle name="Comma 4 12" xfId="1976"/>
    <cellStyle name="Comma 4 13" xfId="1977"/>
    <cellStyle name="Comma 4 14" xfId="1978"/>
    <cellStyle name="Comma 4 15" xfId="1979"/>
    <cellStyle name="Comma 4 16" xfId="1980"/>
    <cellStyle name="Comma 4 17" xfId="1981"/>
    <cellStyle name="Comma 4 18" xfId="1982"/>
    <cellStyle name="Comma 4 19" xfId="1983"/>
    <cellStyle name="Comma 4 2" xfId="1984"/>
    <cellStyle name="Comma 4 2 2" xfId="1985"/>
    <cellStyle name="Comma 4 2 2 3" xfId="1986"/>
    <cellStyle name="Comma 4 2 3" xfId="1987"/>
    <cellStyle name="Comma 4 2 3 2" xfId="1988"/>
    <cellStyle name="Comma 4 20" xfId="1989"/>
    <cellStyle name="Comma 4 3" xfId="1990"/>
    <cellStyle name="Comma 4 3 2" xfId="1991"/>
    <cellStyle name="Comma 4 3 2 2" xfId="1992"/>
    <cellStyle name="Comma 4 3 3" xfId="1993"/>
    <cellStyle name="Comma 4 3 4" xfId="1994"/>
    <cellStyle name="Comma 4 4" xfId="1995"/>
    <cellStyle name="Comma 4 4 2" xfId="1996"/>
    <cellStyle name="Comma 4 4 3" xfId="1997"/>
    <cellStyle name="Comma 4 4 4" xfId="1998"/>
    <cellStyle name="Comma 4 5" xfId="1999"/>
    <cellStyle name="Comma 4 6" xfId="2000"/>
    <cellStyle name="Comma 4 7" xfId="2001"/>
    <cellStyle name="Comma 4 8" xfId="2002"/>
    <cellStyle name="Comma 4 9" xfId="2003"/>
    <cellStyle name="Comma 4_THEO DOI THUC HIEN (GỐC 1)" xfId="2004"/>
    <cellStyle name="Comma 40" xfId="2005"/>
    <cellStyle name="Comma 40 2" xfId="2006"/>
    <cellStyle name="Comma 41" xfId="2007"/>
    <cellStyle name="Comma 42" xfId="2008"/>
    <cellStyle name="Comma 43" xfId="2009"/>
    <cellStyle name="Comma 44" xfId="2010"/>
    <cellStyle name="Comma 45" xfId="2011"/>
    <cellStyle name="Comma 46" xfId="2012"/>
    <cellStyle name="Comma 47" xfId="2013"/>
    <cellStyle name="Comma 48" xfId="2014"/>
    <cellStyle name="Comma 49" xfId="2015"/>
    <cellStyle name="Comma 5" xfId="2016"/>
    <cellStyle name="Comma 5 10" xfId="2017"/>
    <cellStyle name="Comma 5 11" xfId="2018"/>
    <cellStyle name="Comma 5 12" xfId="2019"/>
    <cellStyle name="Comma 5 13" xfId="2020"/>
    <cellStyle name="Comma 5 14" xfId="2021"/>
    <cellStyle name="Comma 5 15" xfId="2022"/>
    <cellStyle name="Comma 5 16" xfId="2023"/>
    <cellStyle name="Comma 5 17" xfId="2024"/>
    <cellStyle name="Comma 5 17 2" xfId="2025"/>
    <cellStyle name="Comma 5 17 3" xfId="2026"/>
    <cellStyle name="Comma 5 18" xfId="2027"/>
    <cellStyle name="Comma 5 19" xfId="2028"/>
    <cellStyle name="Comma 5 2" xfId="2029"/>
    <cellStyle name="Comma 5 20" xfId="2030"/>
    <cellStyle name="Comma 5 21" xfId="2031"/>
    <cellStyle name="Comma 5 21 2" xfId="2032"/>
    <cellStyle name="Comma 5 21 2 2" xfId="2033"/>
    <cellStyle name="Comma 5 21 2 2 2" xfId="2034"/>
    <cellStyle name="Comma 5 21 2 2 3" xfId="2035"/>
    <cellStyle name="Comma 5 21 2 3" xfId="2036"/>
    <cellStyle name="Comma 5 21 2 3 2" xfId="2037"/>
    <cellStyle name="Comma 5 21 2 3 3" xfId="2038"/>
    <cellStyle name="Comma 5 21 2 4" xfId="2039"/>
    <cellStyle name="Comma 5 21 2 5" xfId="2040"/>
    <cellStyle name="Comma 5 21 3" xfId="2041"/>
    <cellStyle name="Comma 5 21 3 2" xfId="2042"/>
    <cellStyle name="Comma 5 21 3 2 2" xfId="2043"/>
    <cellStyle name="Comma 5 21 3 2 3" xfId="2044"/>
    <cellStyle name="Comma 5 21 3 3" xfId="2045"/>
    <cellStyle name="Comma 5 21 3 4" xfId="2046"/>
    <cellStyle name="Comma 5 21 4" xfId="2047"/>
    <cellStyle name="Comma 5 21 4 2" xfId="2048"/>
    <cellStyle name="Comma 5 21 4 3" xfId="2049"/>
    <cellStyle name="Comma 5 21 5" xfId="2050"/>
    <cellStyle name="Comma 5 21 6" xfId="2051"/>
    <cellStyle name="Comma 5 22" xfId="2052"/>
    <cellStyle name="Comma 5 22 2" xfId="2053"/>
    <cellStyle name="Comma 5 22 2 2" xfId="2054"/>
    <cellStyle name="Comma 5 22 2 3" xfId="2055"/>
    <cellStyle name="Comma 5 22 3" xfId="2056"/>
    <cellStyle name="Comma 5 22 4" xfId="2057"/>
    <cellStyle name="Comma 5 23" xfId="2058"/>
    <cellStyle name="Comma 5 3" xfId="2059"/>
    <cellStyle name="Comma 5 3 2" xfId="2060"/>
    <cellStyle name="Comma 5 4" xfId="2061"/>
    <cellStyle name="Comma 5 4 2" xfId="2062"/>
    <cellStyle name="Comma 5 5" xfId="2063"/>
    <cellStyle name="Comma 5 5 2" xfId="2064"/>
    <cellStyle name="Comma 5 5 3" xfId="2065"/>
    <cellStyle name="Comma 5 6" xfId="2066"/>
    <cellStyle name="Comma 5 7" xfId="2067"/>
    <cellStyle name="Comma 5 8" xfId="2068"/>
    <cellStyle name="Comma 5 9" xfId="2069"/>
    <cellStyle name="Comma 5_05-12  KH trung han 2016-2020 - Liem Thinh edited" xfId="2070"/>
    <cellStyle name="Comma 50" xfId="2071"/>
    <cellStyle name="Comma 50 2" xfId="2072"/>
    <cellStyle name="Comma 50 2 2" xfId="2073"/>
    <cellStyle name="Comma 50 2 2 2" xfId="2074"/>
    <cellStyle name="Comma 50 2 2 3" xfId="2075"/>
    <cellStyle name="Comma 50 2 3" xfId="2076"/>
    <cellStyle name="Comma 50 2 4" xfId="2077"/>
    <cellStyle name="Comma 50 3" xfId="2078"/>
    <cellStyle name="Comma 50 3 2" xfId="2079"/>
    <cellStyle name="Comma 50 3 3" xfId="2080"/>
    <cellStyle name="Comma 50 4" xfId="2081"/>
    <cellStyle name="Comma 50 5" xfId="2082"/>
    <cellStyle name="Comma 51" xfId="2083"/>
    <cellStyle name="Comma 51 2" xfId="2084"/>
    <cellStyle name="Comma 51 2 2" xfId="2085"/>
    <cellStyle name="Comma 51 2 2 2" xfId="2086"/>
    <cellStyle name="Comma 51 2 2 3" xfId="2087"/>
    <cellStyle name="Comma 51 2 3" xfId="2088"/>
    <cellStyle name="Comma 51 2 4" xfId="2089"/>
    <cellStyle name="Comma 51 3" xfId="2090"/>
    <cellStyle name="Comma 51 3 2" xfId="2091"/>
    <cellStyle name="Comma 51 3 3" xfId="2092"/>
    <cellStyle name="Comma 51 4" xfId="2093"/>
    <cellStyle name="Comma 51 5" xfId="2094"/>
    <cellStyle name="Comma 52" xfId="2095"/>
    <cellStyle name="Comma 52 2" xfId="2096"/>
    <cellStyle name="Comma 53" xfId="2097"/>
    <cellStyle name="Comma 53 2" xfId="2098"/>
    <cellStyle name="Comma 53 2 2" xfId="2099"/>
    <cellStyle name="Comma 53 2 3" xfId="2100"/>
    <cellStyle name="Comma 53 3" xfId="2101"/>
    <cellStyle name="Comma 53 4" xfId="2102"/>
    <cellStyle name="Comma 54" xfId="2103"/>
    <cellStyle name="Comma 54 2" xfId="2104"/>
    <cellStyle name="Comma 55" xfId="2105"/>
    <cellStyle name="Comma 55 2" xfId="2106"/>
    <cellStyle name="Comma 55 3" xfId="2107"/>
    <cellStyle name="Comma 56" xfId="2108"/>
    <cellStyle name="Comma 57" xfId="2109"/>
    <cellStyle name="Comma 57 2" xfId="2110"/>
    <cellStyle name="Comma 57 4" xfId="2111"/>
    <cellStyle name="Comma 58" xfId="2112"/>
    <cellStyle name="Comma 59" xfId="2113"/>
    <cellStyle name="Comma 6" xfId="2114"/>
    <cellStyle name="Comma 6 2" xfId="2115"/>
    <cellStyle name="Comma 6 2 2" xfId="2116"/>
    <cellStyle name="Comma 6 3" xfId="2117"/>
    <cellStyle name="Comma 6 4" xfId="2118"/>
    <cellStyle name="Comma 60" xfId="2119"/>
    <cellStyle name="Comma 61" xfId="2120"/>
    <cellStyle name="Comma 62" xfId="2121"/>
    <cellStyle name="Comma 63" xfId="5243"/>
    <cellStyle name="Comma 64" xfId="5240"/>
    <cellStyle name="Comma 65" xfId="5249"/>
    <cellStyle name="Comma 66" xfId="5245"/>
    <cellStyle name="Comma 67" xfId="5251"/>
    <cellStyle name="Comma 68" xfId="5254"/>
    <cellStyle name="Comma 69" xfId="5480"/>
    <cellStyle name="Comma 7" xfId="2122"/>
    <cellStyle name="Comma 7 2" xfId="2123"/>
    <cellStyle name="Comma 7 3" xfId="2124"/>
    <cellStyle name="Comma 7 3 2" xfId="2125"/>
    <cellStyle name="Comma 7 4" xfId="2126"/>
    <cellStyle name="Comma 7 5" xfId="2127"/>
    <cellStyle name="Comma 7 6" xfId="2128"/>
    <cellStyle name="Comma 7_20131129 Nhu cau 2014_TPCP ODA (co hoan ung)" xfId="2129"/>
    <cellStyle name="Comma 70" xfId="5504"/>
    <cellStyle name="Comma 71" xfId="5513"/>
    <cellStyle name="Comma 72" xfId="5516"/>
    <cellStyle name="Comma 73" xfId="5512"/>
    <cellStyle name="Comma 74" xfId="5515"/>
    <cellStyle name="Comma 75" xfId="5511"/>
    <cellStyle name="Comma 76" xfId="5514"/>
    <cellStyle name="Comma 77" xfId="5510"/>
    <cellStyle name="Comma 78" xfId="2130"/>
    <cellStyle name="Comma 79" xfId="5503"/>
    <cellStyle name="Comma 8" xfId="2131"/>
    <cellStyle name="Comma 8 2" xfId="2132"/>
    <cellStyle name="Comma 8 2 2" xfId="2133"/>
    <cellStyle name="Comma 8 3" xfId="2134"/>
    <cellStyle name="Comma 8 4" xfId="2135"/>
    <cellStyle name="Comma 8 5" xfId="2136"/>
    <cellStyle name="Comma 80" xfId="5509"/>
    <cellStyle name="Comma 81" xfId="5517"/>
    <cellStyle name="Comma 82" xfId="5508"/>
    <cellStyle name="Comma 83" xfId="5502"/>
    <cellStyle name="Comma 84" xfId="5507"/>
    <cellStyle name="Comma 85" xfId="5501"/>
    <cellStyle name="Comma 86" xfId="5506"/>
    <cellStyle name="Comma 87" xfId="5500"/>
    <cellStyle name="Comma 88" xfId="5505"/>
    <cellStyle name="Comma 89" xfId="5499"/>
    <cellStyle name="Comma 9" xfId="2137"/>
    <cellStyle name="Comma 9 2" xfId="2138"/>
    <cellStyle name="Comma 9 2 2" xfId="2139"/>
    <cellStyle name="Comma 9 2 3" xfId="2140"/>
    <cellStyle name="Comma 9 3" xfId="2141"/>
    <cellStyle name="Comma 9 3 2" xfId="2142"/>
    <cellStyle name="Comma 9 3 3" xfId="2143"/>
    <cellStyle name="Comma 9 4" xfId="2144"/>
    <cellStyle name="Comma 9 5" xfId="2145"/>
    <cellStyle name="Comma 90" xfId="5479"/>
    <cellStyle name="Comma 91" xfId="5498"/>
    <cellStyle name="Comma 92" xfId="5476"/>
    <cellStyle name="Comma 93" xfId="5497"/>
    <cellStyle name="Comma 94" xfId="5518"/>
    <cellStyle name="Comma 95" xfId="5496"/>
    <cellStyle name="Comma 96" xfId="5475"/>
    <cellStyle name="Comma 97" xfId="5495"/>
    <cellStyle name="Comma 98" xfId="5474"/>
    <cellStyle name="Comma 99" xfId="5494"/>
    <cellStyle name="comma zerodec" xfId="2146"/>
    <cellStyle name="Comma0" xfId="2147"/>
    <cellStyle name="Comma0 10" xfId="2148"/>
    <cellStyle name="Comma0 11" xfId="2149"/>
    <cellStyle name="Comma0 12" xfId="2150"/>
    <cellStyle name="Comma0 13" xfId="2151"/>
    <cellStyle name="Comma0 14" xfId="2152"/>
    <cellStyle name="Comma0 15" xfId="2153"/>
    <cellStyle name="Comma0 16" xfId="2154"/>
    <cellStyle name="Comma0 2" xfId="2155"/>
    <cellStyle name="Comma0 2 2" xfId="2156"/>
    <cellStyle name="Comma0 3" xfId="2157"/>
    <cellStyle name="Comma0 4" xfId="2158"/>
    <cellStyle name="Comma0 5" xfId="2159"/>
    <cellStyle name="Comma0 6" xfId="2160"/>
    <cellStyle name="Comma0 7" xfId="2161"/>
    <cellStyle name="Comma0 8" xfId="2162"/>
    <cellStyle name="Comma0 9" xfId="2163"/>
    <cellStyle name="Company Name" xfId="2164"/>
    <cellStyle name="cong" xfId="2165"/>
    <cellStyle name="Copied" xfId="2166"/>
    <cellStyle name="Co聭ma_Sheet1" xfId="2167"/>
    <cellStyle name="CR Comma" xfId="2168"/>
    <cellStyle name="CR Currency" xfId="2169"/>
    <cellStyle name="Credit" xfId="2170"/>
    <cellStyle name="Credit subtotal" xfId="2171"/>
    <cellStyle name="Credit subtotal 2" xfId="2172"/>
    <cellStyle name="Credit subtotal 2 2" xfId="5273"/>
    <cellStyle name="Credit subtotal 3" xfId="5272"/>
    <cellStyle name="Credit Total" xfId="2173"/>
    <cellStyle name="Cࡵrrency_Sheet1_PRODUCTĠ" xfId="2174"/>
    <cellStyle name="Curråncy [0]_FCST_RESULTS" xfId="2175"/>
    <cellStyle name="Currency %" xfId="2176"/>
    <cellStyle name="Currency % 10" xfId="2177"/>
    <cellStyle name="Currency % 11" xfId="2178"/>
    <cellStyle name="Currency % 12" xfId="2179"/>
    <cellStyle name="Currency % 13" xfId="2180"/>
    <cellStyle name="Currency % 14" xfId="2181"/>
    <cellStyle name="Currency % 15" xfId="2182"/>
    <cellStyle name="Currency % 2" xfId="2183"/>
    <cellStyle name="Currency % 3" xfId="2184"/>
    <cellStyle name="Currency % 4" xfId="2185"/>
    <cellStyle name="Currency % 5" xfId="2186"/>
    <cellStyle name="Currency % 6" xfId="2187"/>
    <cellStyle name="Currency % 7" xfId="2188"/>
    <cellStyle name="Currency % 8" xfId="2189"/>
    <cellStyle name="Currency % 9" xfId="2190"/>
    <cellStyle name="Currency %_05-12  KH trung han 2016-2020 - Liem Thinh edited" xfId="2191"/>
    <cellStyle name="Currency [0] 2" xfId="2192"/>
    <cellStyle name="Currency [0] 2 2" xfId="2193"/>
    <cellStyle name="Currency [0]ßmud plant bolted_RESULTS" xfId="2194"/>
    <cellStyle name="Currency [00]" xfId="2195"/>
    <cellStyle name="Currency [00] 10" xfId="2196"/>
    <cellStyle name="Currency [00] 11" xfId="2197"/>
    <cellStyle name="Currency [00] 12" xfId="2198"/>
    <cellStyle name="Currency [00] 13" xfId="2199"/>
    <cellStyle name="Currency [00] 14" xfId="2200"/>
    <cellStyle name="Currency [00] 15" xfId="2201"/>
    <cellStyle name="Currency [00] 16" xfId="2202"/>
    <cellStyle name="Currency [00] 2" xfId="2203"/>
    <cellStyle name="Currency [00] 3" xfId="2204"/>
    <cellStyle name="Currency [00] 4" xfId="2205"/>
    <cellStyle name="Currency [00] 5" xfId="2206"/>
    <cellStyle name="Currency [00] 6" xfId="2207"/>
    <cellStyle name="Currency [00] 7" xfId="2208"/>
    <cellStyle name="Currency [00] 8" xfId="2209"/>
    <cellStyle name="Currency [00] 9" xfId="2210"/>
    <cellStyle name="Currency 0.0" xfId="2211"/>
    <cellStyle name="Currency 0.0%" xfId="2212"/>
    <cellStyle name="Currency 0.0_05-12  KH trung han 2016-2020 - Liem Thinh edited" xfId="2213"/>
    <cellStyle name="Currency 0.00" xfId="2214"/>
    <cellStyle name="Currency 0.00%" xfId="2215"/>
    <cellStyle name="Currency 0.00_05-12  KH trung han 2016-2020 - Liem Thinh edited" xfId="2216"/>
    <cellStyle name="Currency 0.000" xfId="2217"/>
    <cellStyle name="Currency 0.000%" xfId="2218"/>
    <cellStyle name="Currency 0.000_05-12  KH trung han 2016-2020 - Liem Thinh edited" xfId="2219"/>
    <cellStyle name="Currency 2" xfId="2220"/>
    <cellStyle name="Currency 2 10" xfId="2221"/>
    <cellStyle name="Currency 2 11" xfId="2222"/>
    <cellStyle name="Currency 2 12" xfId="2223"/>
    <cellStyle name="Currency 2 13" xfId="2224"/>
    <cellStyle name="Currency 2 14" xfId="2225"/>
    <cellStyle name="Currency 2 15" xfId="2226"/>
    <cellStyle name="Currency 2 16" xfId="2227"/>
    <cellStyle name="Currency 2 17" xfId="5242"/>
    <cellStyle name="Currency 2 2" xfId="2228"/>
    <cellStyle name="Currency 2 3" xfId="2229"/>
    <cellStyle name="Currency 2 4" xfId="2230"/>
    <cellStyle name="Currency 2 5" xfId="2231"/>
    <cellStyle name="Currency 2 6" xfId="2232"/>
    <cellStyle name="Currency 2 7" xfId="2233"/>
    <cellStyle name="Currency 2 8" xfId="2234"/>
    <cellStyle name="Currency 2 9" xfId="2235"/>
    <cellStyle name="Currency 3" xfId="2236"/>
    <cellStyle name="Currency 3 2" xfId="2237"/>
    <cellStyle name="Currency![0]_FCSt (2)" xfId="2238"/>
    <cellStyle name="Currency0" xfId="2239"/>
    <cellStyle name="Currency0 10" xfId="2240"/>
    <cellStyle name="Currency0 11" xfId="2241"/>
    <cellStyle name="Currency0 12" xfId="2242"/>
    <cellStyle name="Currency0 13" xfId="2243"/>
    <cellStyle name="Currency0 14" xfId="2244"/>
    <cellStyle name="Currency0 15" xfId="2245"/>
    <cellStyle name="Currency0 16" xfId="2246"/>
    <cellStyle name="Currency0 2" xfId="2247"/>
    <cellStyle name="Currency0 2 2" xfId="2248"/>
    <cellStyle name="Currency0 3" xfId="2249"/>
    <cellStyle name="Currency0 4" xfId="2250"/>
    <cellStyle name="Currency0 5" xfId="2251"/>
    <cellStyle name="Currency0 6" xfId="2252"/>
    <cellStyle name="Currency0 7" xfId="2253"/>
    <cellStyle name="Currency0 8" xfId="2254"/>
    <cellStyle name="Currency0 9" xfId="2255"/>
    <cellStyle name="Currency1" xfId="2256"/>
    <cellStyle name="Currency1 10" xfId="2257"/>
    <cellStyle name="Currency1 11" xfId="2258"/>
    <cellStyle name="Currency1 12" xfId="2259"/>
    <cellStyle name="Currency1 13" xfId="2260"/>
    <cellStyle name="Currency1 14" xfId="2261"/>
    <cellStyle name="Currency1 15" xfId="2262"/>
    <cellStyle name="Currency1 16" xfId="2263"/>
    <cellStyle name="Currency1 2" xfId="2264"/>
    <cellStyle name="Currency1 2 2" xfId="2265"/>
    <cellStyle name="Currency1 3" xfId="2266"/>
    <cellStyle name="Currency1 4" xfId="2267"/>
    <cellStyle name="Currency1 5" xfId="2268"/>
    <cellStyle name="Currency1 6" xfId="2269"/>
    <cellStyle name="Currency1 7" xfId="2270"/>
    <cellStyle name="Currency1 8" xfId="2271"/>
    <cellStyle name="Currency1 9" xfId="2272"/>
    <cellStyle name="Check Cell 2" xfId="1569"/>
    <cellStyle name="Check Cell 2 2" xfId="1570"/>
    <cellStyle name="Chi phÝ kh¸c_Book1" xfId="1571"/>
    <cellStyle name="Chuẩn 14" xfId="41"/>
    <cellStyle name="Chuẩn 2" xfId="6"/>
    <cellStyle name="Chuẩn 2 2" xfId="10"/>
    <cellStyle name="Chuẩn 2 2 10" xfId="5258"/>
    <cellStyle name="Chuẩn 2 2 5" xfId="31"/>
    <cellStyle name="Chuẩn 2 2 6" xfId="32"/>
    <cellStyle name="Chuẩn 2 2 7" xfId="37"/>
    <cellStyle name="Chuẩn 2 3" xfId="26"/>
    <cellStyle name="Chuẩn 2 4" xfId="29"/>
    <cellStyle name="Chuẩn 2 5" xfId="30"/>
    <cellStyle name="Chuẩn 2 6" xfId="33"/>
    <cellStyle name="Chuẩn 3" xfId="34"/>
    <cellStyle name="Chuẩn 5" xfId="11"/>
    <cellStyle name="Chuẩn 7" xfId="5238"/>
    <cellStyle name="CHUONG" xfId="1572"/>
    <cellStyle name="D1" xfId="2273"/>
    <cellStyle name="Date" xfId="2274"/>
    <cellStyle name="Date 10" xfId="2275"/>
    <cellStyle name="Date 11" xfId="2276"/>
    <cellStyle name="Date 12" xfId="2277"/>
    <cellStyle name="Date 13" xfId="2278"/>
    <cellStyle name="Date 14" xfId="2279"/>
    <cellStyle name="Date 15" xfId="2280"/>
    <cellStyle name="Date 16" xfId="2281"/>
    <cellStyle name="Date 2" xfId="2282"/>
    <cellStyle name="Date 2 2" xfId="2283"/>
    <cellStyle name="Date 3" xfId="2284"/>
    <cellStyle name="Date 4" xfId="2285"/>
    <cellStyle name="Date 5" xfId="2286"/>
    <cellStyle name="Date 6" xfId="2287"/>
    <cellStyle name="Date 7" xfId="2288"/>
    <cellStyle name="Date 8" xfId="2289"/>
    <cellStyle name="Date 9" xfId="2290"/>
    <cellStyle name="Date Short" xfId="2291"/>
    <cellStyle name="Date Short 2" xfId="2292"/>
    <cellStyle name="Date_Book1" xfId="2293"/>
    <cellStyle name="DAUDE" xfId="2294"/>
    <cellStyle name="Dấu phảy 2" xfId="38"/>
    <cellStyle name="Dấu phảy 2 2" xfId="28"/>
    <cellStyle name="Dấu_phảy 3" xfId="7"/>
    <cellStyle name="Debit" xfId="2295"/>
    <cellStyle name="Debit subtotal" xfId="2296"/>
    <cellStyle name="Debit subtotal 2" xfId="2297"/>
    <cellStyle name="Debit subtotal 2 2" xfId="5275"/>
    <cellStyle name="Debit subtotal 3" xfId="5274"/>
    <cellStyle name="Debit Total" xfId="2298"/>
    <cellStyle name="DELTA" xfId="2299"/>
    <cellStyle name="DELTA 10" xfId="2300"/>
    <cellStyle name="DELTA 11" xfId="2301"/>
    <cellStyle name="DELTA 12" xfId="2302"/>
    <cellStyle name="DELTA 13" xfId="2303"/>
    <cellStyle name="DELTA 14" xfId="2304"/>
    <cellStyle name="DELTA 15" xfId="2305"/>
    <cellStyle name="DELTA 2" xfId="2306"/>
    <cellStyle name="DELTA 3" xfId="2307"/>
    <cellStyle name="DELTA 4" xfId="2308"/>
    <cellStyle name="DELTA 5" xfId="2309"/>
    <cellStyle name="DELTA 6" xfId="2310"/>
    <cellStyle name="DELTA 7" xfId="2311"/>
    <cellStyle name="DELTA 8" xfId="2312"/>
    <cellStyle name="DELTA 9" xfId="2313"/>
    <cellStyle name="Dezimal [0]_35ERI8T2gbIEMixb4v26icuOo" xfId="2314"/>
    <cellStyle name="Dezimal_35ERI8T2gbIEMixb4v26icuOo" xfId="2315"/>
    <cellStyle name="Dg" xfId="2316"/>
    <cellStyle name="Dgia" xfId="2317"/>
    <cellStyle name="Dgia 2" xfId="2318"/>
    <cellStyle name="Dgia 2 2" xfId="5277"/>
    <cellStyle name="Dgia 2 3" xfId="5348"/>
    <cellStyle name="Dgia 3" xfId="5276"/>
    <cellStyle name="Dgia 4" xfId="5349"/>
    <cellStyle name="Dollar (zero dec)" xfId="2319"/>
    <cellStyle name="Dollar (zero dec) 10" xfId="2320"/>
    <cellStyle name="Dollar (zero dec) 11" xfId="2321"/>
    <cellStyle name="Dollar (zero dec) 12" xfId="2322"/>
    <cellStyle name="Dollar (zero dec) 13" xfId="2323"/>
    <cellStyle name="Dollar (zero dec) 14" xfId="2324"/>
    <cellStyle name="Dollar (zero dec) 15" xfId="2325"/>
    <cellStyle name="Dollar (zero dec) 16" xfId="2326"/>
    <cellStyle name="Dollar (zero dec) 2" xfId="2327"/>
    <cellStyle name="Dollar (zero dec) 2 2" xfId="2328"/>
    <cellStyle name="Dollar (zero dec) 3" xfId="2329"/>
    <cellStyle name="Dollar (zero dec) 4" xfId="2330"/>
    <cellStyle name="Dollar (zero dec) 5" xfId="2331"/>
    <cellStyle name="Dollar (zero dec) 6" xfId="2332"/>
    <cellStyle name="Dollar (zero dec) 7" xfId="2333"/>
    <cellStyle name="Dollar (zero dec) 8" xfId="2334"/>
    <cellStyle name="Dollar (zero dec) 9" xfId="2335"/>
    <cellStyle name="Don gia" xfId="2336"/>
    <cellStyle name="Dziesi?tny [0]_Invoices2001Slovakia" xfId="2337"/>
    <cellStyle name="Dziesi?tny_Invoices2001Slovakia" xfId="2338"/>
    <cellStyle name="Dziesietny [0]_Invoices2001Slovakia" xfId="2339"/>
    <cellStyle name="Dziesiętny [0]_Invoices2001Slovakia" xfId="2340"/>
    <cellStyle name="Dziesietny [0]_Invoices2001Slovakia 2" xfId="2341"/>
    <cellStyle name="Dziesiętny [0]_Invoices2001Slovakia 2" xfId="2342"/>
    <cellStyle name="Dziesietny [0]_Invoices2001Slovakia 3" xfId="2343"/>
    <cellStyle name="Dziesiętny [0]_Invoices2001Slovakia 3" xfId="2344"/>
    <cellStyle name="Dziesietny [0]_Invoices2001Slovakia 4" xfId="2345"/>
    <cellStyle name="Dziesiętny [0]_Invoices2001Slovakia 4" xfId="2346"/>
    <cellStyle name="Dziesietny [0]_Invoices2001Slovakia 5" xfId="2347"/>
    <cellStyle name="Dziesiętny [0]_Invoices2001Slovakia 5" xfId="2348"/>
    <cellStyle name="Dziesietny [0]_Invoices2001Slovakia 6" xfId="2349"/>
    <cellStyle name="Dziesiętny [0]_Invoices2001Slovakia 6" xfId="2350"/>
    <cellStyle name="Dziesietny [0]_Invoices2001Slovakia 7" xfId="2351"/>
    <cellStyle name="Dziesiętny [0]_Invoices2001Slovakia 7" xfId="2352"/>
    <cellStyle name="Dziesietny [0]_Invoices2001Slovakia_01_Nha so 1_Dien" xfId="2353"/>
    <cellStyle name="Dziesiętny [0]_Invoices2001Slovakia_01_Nha so 1_Dien" xfId="2354"/>
    <cellStyle name="Dziesietny [0]_Invoices2001Slovakia_05-12  KH trung han 2016-2020 - Liem Thinh edited" xfId="2355"/>
    <cellStyle name="Dziesiętny [0]_Invoices2001Slovakia_05-12  KH trung han 2016-2020 - Liem Thinh edited" xfId="2356"/>
    <cellStyle name="Dziesietny [0]_Invoices2001Slovakia_10_Nha so 10_Dien1" xfId="2357"/>
    <cellStyle name="Dziesiętny [0]_Invoices2001Slovakia_10_Nha so 10_Dien1" xfId="2358"/>
    <cellStyle name="Dziesietny [0]_Invoices2001Slovakia_Book1" xfId="2359"/>
    <cellStyle name="Dziesiętny [0]_Invoices2001Slovakia_Book1" xfId="2360"/>
    <cellStyle name="Dziesietny [0]_Invoices2001Slovakia_Book1_1" xfId="2361"/>
    <cellStyle name="Dziesiętny [0]_Invoices2001Slovakia_Book1_1" xfId="2362"/>
    <cellStyle name="Dziesietny [0]_Invoices2001Slovakia_Book1_1_Book1" xfId="2363"/>
    <cellStyle name="Dziesiętny [0]_Invoices2001Slovakia_Book1_1_Book1" xfId="2364"/>
    <cellStyle name="Dziesietny [0]_Invoices2001Slovakia_Book1_2" xfId="2365"/>
    <cellStyle name="Dziesiętny [0]_Invoices2001Slovakia_Book1_2" xfId="2366"/>
    <cellStyle name="Dziesietny [0]_Invoices2001Slovakia_Book1_Nhu cau von ung truoc 2011 Tha h Hoa + Nge An gui TW" xfId="2367"/>
    <cellStyle name="Dziesiętny [0]_Invoices2001Slovakia_Book1_Nhu cau von ung truoc 2011 Tha h Hoa + Nge An gui TW" xfId="2368"/>
    <cellStyle name="Dziesietny [0]_Invoices2001Slovakia_Book1_Tong hop Cac tuyen(9-1-06)" xfId="2369"/>
    <cellStyle name="Dziesiętny [0]_Invoices2001Slovakia_Book1_Tong hop Cac tuyen(9-1-06)" xfId="2370"/>
    <cellStyle name="Dziesietny [0]_Invoices2001Slovakia_Book1_ung truoc 2011 NSTW Thanh Hoa + Nge An gui Thu 12-5" xfId="2371"/>
    <cellStyle name="Dziesiętny [0]_Invoices2001Slovakia_Book1_ung truoc 2011 NSTW Thanh Hoa + Nge An gui Thu 12-5" xfId="2372"/>
    <cellStyle name="Dziesietny [0]_Invoices2001Slovakia_Copy of 05-12  KH trung han 2016-2020 - Liem Thinh edited (1)" xfId="2373"/>
    <cellStyle name="Dziesiętny [0]_Invoices2001Slovakia_Copy of 05-12  KH trung han 2016-2020 - Liem Thinh edited (1)" xfId="2374"/>
    <cellStyle name="Dziesietny [0]_Invoices2001Slovakia_d-uong+TDT" xfId="2375"/>
    <cellStyle name="Dziesiętny [0]_Invoices2001Slovakia_KH TPCP 2016-2020 (tong hop)" xfId="2376"/>
    <cellStyle name="Dziesietny [0]_Invoices2001Slovakia_Nha bao ve(28-7-05)" xfId="2377"/>
    <cellStyle name="Dziesiętny [0]_Invoices2001Slovakia_Nha bao ve(28-7-05)" xfId="2378"/>
    <cellStyle name="Dziesietny [0]_Invoices2001Slovakia_NHA de xe nguyen du" xfId="2379"/>
    <cellStyle name="Dziesiętny [0]_Invoices2001Slovakia_NHA de xe nguyen du" xfId="2380"/>
    <cellStyle name="Dziesietny [0]_Invoices2001Slovakia_Nhalamviec VTC(25-1-05)" xfId="2381"/>
    <cellStyle name="Dziesiętny [0]_Invoices2001Slovakia_Nhalamviec VTC(25-1-05)" xfId="2382"/>
    <cellStyle name="Dziesietny [0]_Invoices2001Slovakia_Nhu cau von ung truoc 2011 Tha h Hoa + Nge An gui TW" xfId="2383"/>
    <cellStyle name="Dziesiętny [0]_Invoices2001Slovakia_TDT KHANH HOA" xfId="2384"/>
    <cellStyle name="Dziesietny [0]_Invoices2001Slovakia_TDT KHANH HOA_Tong hop Cac tuyen(9-1-06)" xfId="2385"/>
    <cellStyle name="Dziesiętny [0]_Invoices2001Slovakia_TDT KHANH HOA_Tong hop Cac tuyen(9-1-06)" xfId="2386"/>
    <cellStyle name="Dziesietny [0]_Invoices2001Slovakia_TDT quangngai" xfId="2387"/>
    <cellStyle name="Dziesiętny [0]_Invoices2001Slovakia_TDT quangngai" xfId="2388"/>
    <cellStyle name="Dziesietny [0]_Invoices2001Slovakia_TMDT(10-5-06)" xfId="2389"/>
    <cellStyle name="Dziesietny_Invoices2001Slovakia" xfId="2390"/>
    <cellStyle name="Dziesiętny_Invoices2001Slovakia" xfId="2391"/>
    <cellStyle name="Dziesietny_Invoices2001Slovakia 2" xfId="2392"/>
    <cellStyle name="Dziesiętny_Invoices2001Slovakia 2" xfId="2393"/>
    <cellStyle name="Dziesietny_Invoices2001Slovakia 3" xfId="2394"/>
    <cellStyle name="Dziesiętny_Invoices2001Slovakia 3" xfId="2395"/>
    <cellStyle name="Dziesietny_Invoices2001Slovakia 4" xfId="2396"/>
    <cellStyle name="Dziesiętny_Invoices2001Slovakia 4" xfId="2397"/>
    <cellStyle name="Dziesietny_Invoices2001Slovakia 5" xfId="2398"/>
    <cellStyle name="Dziesiętny_Invoices2001Slovakia 5" xfId="2399"/>
    <cellStyle name="Dziesietny_Invoices2001Slovakia 6" xfId="2400"/>
    <cellStyle name="Dziesiętny_Invoices2001Slovakia 6" xfId="2401"/>
    <cellStyle name="Dziesietny_Invoices2001Slovakia 7" xfId="2402"/>
    <cellStyle name="Dziesiętny_Invoices2001Slovakia 7" xfId="2403"/>
    <cellStyle name="Dziesietny_Invoices2001Slovakia_01_Nha so 1_Dien" xfId="2404"/>
    <cellStyle name="Dziesiętny_Invoices2001Slovakia_01_Nha so 1_Dien" xfId="2405"/>
    <cellStyle name="Dziesietny_Invoices2001Slovakia_05-12  KH trung han 2016-2020 - Liem Thinh edited" xfId="2406"/>
    <cellStyle name="Dziesiętny_Invoices2001Slovakia_05-12  KH trung han 2016-2020 - Liem Thinh edited" xfId="2407"/>
    <cellStyle name="Dziesietny_Invoices2001Slovakia_10_Nha so 10_Dien1" xfId="2408"/>
    <cellStyle name="Dziesiętny_Invoices2001Slovakia_10_Nha so 10_Dien1" xfId="2409"/>
    <cellStyle name="Dziesietny_Invoices2001Slovakia_Book1" xfId="2410"/>
    <cellStyle name="Dziesiętny_Invoices2001Slovakia_Book1" xfId="2411"/>
    <cellStyle name="Dziesietny_Invoices2001Slovakia_Book1_1" xfId="2412"/>
    <cellStyle name="Dziesiętny_Invoices2001Slovakia_Book1_1" xfId="2413"/>
    <cellStyle name="Dziesietny_Invoices2001Slovakia_Book1_1_Book1" xfId="2414"/>
    <cellStyle name="Dziesiętny_Invoices2001Slovakia_Book1_1_Book1" xfId="2415"/>
    <cellStyle name="Dziesietny_Invoices2001Slovakia_Book1_2" xfId="2416"/>
    <cellStyle name="Dziesiętny_Invoices2001Slovakia_Book1_2" xfId="2417"/>
    <cellStyle name="Dziesietny_Invoices2001Slovakia_Book1_Nhu cau von ung truoc 2011 Tha h Hoa + Nge An gui TW" xfId="2418"/>
    <cellStyle name="Dziesiętny_Invoices2001Slovakia_Book1_Nhu cau von ung truoc 2011 Tha h Hoa + Nge An gui TW" xfId="2419"/>
    <cellStyle name="Dziesietny_Invoices2001Slovakia_Book1_Tong hop Cac tuyen(9-1-06)" xfId="2420"/>
    <cellStyle name="Dziesiętny_Invoices2001Slovakia_Book1_Tong hop Cac tuyen(9-1-06)" xfId="2421"/>
    <cellStyle name="Dziesietny_Invoices2001Slovakia_Book1_ung truoc 2011 NSTW Thanh Hoa + Nge An gui Thu 12-5" xfId="2422"/>
    <cellStyle name="Dziesiętny_Invoices2001Slovakia_Book1_ung truoc 2011 NSTW Thanh Hoa + Nge An gui Thu 12-5" xfId="2423"/>
    <cellStyle name="Dziesietny_Invoices2001Slovakia_Copy of 05-12  KH trung han 2016-2020 - Liem Thinh edited (1)" xfId="2424"/>
    <cellStyle name="Dziesiętny_Invoices2001Slovakia_Copy of 05-12  KH trung han 2016-2020 - Liem Thinh edited (1)" xfId="2425"/>
    <cellStyle name="Dziesietny_Invoices2001Slovakia_d-uong+TDT" xfId="2426"/>
    <cellStyle name="Dziesiętny_Invoices2001Slovakia_KH TPCP 2016-2020 (tong hop)" xfId="2427"/>
    <cellStyle name="Dziesietny_Invoices2001Slovakia_Nha bao ve(28-7-05)" xfId="2428"/>
    <cellStyle name="Dziesiętny_Invoices2001Slovakia_Nha bao ve(28-7-05)" xfId="2429"/>
    <cellStyle name="Dziesietny_Invoices2001Slovakia_NHA de xe nguyen du" xfId="2430"/>
    <cellStyle name="Dziesiętny_Invoices2001Slovakia_NHA de xe nguyen du" xfId="2431"/>
    <cellStyle name="Dziesietny_Invoices2001Slovakia_Nhalamviec VTC(25-1-05)" xfId="2432"/>
    <cellStyle name="Dziesiętny_Invoices2001Slovakia_Nhalamviec VTC(25-1-05)" xfId="2433"/>
    <cellStyle name="Dziesietny_Invoices2001Slovakia_Nhu cau von ung truoc 2011 Tha h Hoa + Nge An gui TW" xfId="2434"/>
    <cellStyle name="Dziesiętny_Invoices2001Slovakia_TDT KHANH HOA" xfId="2435"/>
    <cellStyle name="Dziesietny_Invoices2001Slovakia_TDT KHANH HOA_Tong hop Cac tuyen(9-1-06)" xfId="2436"/>
    <cellStyle name="Dziesiętny_Invoices2001Slovakia_TDT KHANH HOA_Tong hop Cac tuyen(9-1-06)" xfId="2437"/>
    <cellStyle name="Dziesietny_Invoices2001Slovakia_TDT quangngai" xfId="2438"/>
    <cellStyle name="Dziesiętny_Invoices2001Slovakia_TDT quangngai" xfId="2439"/>
    <cellStyle name="Dziesietny_Invoices2001Slovakia_TMDT(10-5-06)" xfId="2440"/>
    <cellStyle name="e" xfId="2441"/>
    <cellStyle name="Enter Currency (0)" xfId="2442"/>
    <cellStyle name="Enter Currency (0) 10" xfId="2443"/>
    <cellStyle name="Enter Currency (0) 11" xfId="2444"/>
    <cellStyle name="Enter Currency (0) 12" xfId="2445"/>
    <cellStyle name="Enter Currency (0) 13" xfId="2446"/>
    <cellStyle name="Enter Currency (0) 14" xfId="2447"/>
    <cellStyle name="Enter Currency (0) 15" xfId="2448"/>
    <cellStyle name="Enter Currency (0) 16" xfId="2449"/>
    <cellStyle name="Enter Currency (0) 2" xfId="2450"/>
    <cellStyle name="Enter Currency (0) 3" xfId="2451"/>
    <cellStyle name="Enter Currency (0) 4" xfId="2452"/>
    <cellStyle name="Enter Currency (0) 5" xfId="2453"/>
    <cellStyle name="Enter Currency (0) 6" xfId="2454"/>
    <cellStyle name="Enter Currency (0) 7" xfId="2455"/>
    <cellStyle name="Enter Currency (0) 8" xfId="2456"/>
    <cellStyle name="Enter Currency (0) 9" xfId="2457"/>
    <cellStyle name="Enter Currency (2)" xfId="2458"/>
    <cellStyle name="Enter Currency (2) 10" xfId="2459"/>
    <cellStyle name="Enter Currency (2) 11" xfId="2460"/>
    <cellStyle name="Enter Currency (2) 12" xfId="2461"/>
    <cellStyle name="Enter Currency (2) 13" xfId="2462"/>
    <cellStyle name="Enter Currency (2) 14" xfId="2463"/>
    <cellStyle name="Enter Currency (2) 15" xfId="2464"/>
    <cellStyle name="Enter Currency (2) 16" xfId="2465"/>
    <cellStyle name="Enter Currency (2) 2" xfId="2466"/>
    <cellStyle name="Enter Currency (2) 3" xfId="2467"/>
    <cellStyle name="Enter Currency (2) 4" xfId="2468"/>
    <cellStyle name="Enter Currency (2) 5" xfId="2469"/>
    <cellStyle name="Enter Currency (2) 6" xfId="2470"/>
    <cellStyle name="Enter Currency (2) 7" xfId="2471"/>
    <cellStyle name="Enter Currency (2) 8" xfId="2472"/>
    <cellStyle name="Enter Currency (2) 9" xfId="2473"/>
    <cellStyle name="Enter Units (0)" xfId="2474"/>
    <cellStyle name="Enter Units (0) 10" xfId="2475"/>
    <cellStyle name="Enter Units (0) 11" xfId="2476"/>
    <cellStyle name="Enter Units (0) 12" xfId="2477"/>
    <cellStyle name="Enter Units (0) 13" xfId="2478"/>
    <cellStyle name="Enter Units (0) 14" xfId="2479"/>
    <cellStyle name="Enter Units (0) 15" xfId="2480"/>
    <cellStyle name="Enter Units (0) 16" xfId="2481"/>
    <cellStyle name="Enter Units (0) 2" xfId="2482"/>
    <cellStyle name="Enter Units (0) 3" xfId="2483"/>
    <cellStyle name="Enter Units (0) 4" xfId="2484"/>
    <cellStyle name="Enter Units (0) 5" xfId="2485"/>
    <cellStyle name="Enter Units (0) 6" xfId="2486"/>
    <cellStyle name="Enter Units (0) 7" xfId="2487"/>
    <cellStyle name="Enter Units (0) 8" xfId="2488"/>
    <cellStyle name="Enter Units (0) 9" xfId="2489"/>
    <cellStyle name="Enter Units (1)" xfId="2490"/>
    <cellStyle name="Enter Units (1) 10" xfId="2491"/>
    <cellStyle name="Enter Units (1) 11" xfId="2492"/>
    <cellStyle name="Enter Units (1) 12" xfId="2493"/>
    <cellStyle name="Enter Units (1) 13" xfId="2494"/>
    <cellStyle name="Enter Units (1) 14" xfId="2495"/>
    <cellStyle name="Enter Units (1) 15" xfId="2496"/>
    <cellStyle name="Enter Units (1) 16" xfId="2497"/>
    <cellStyle name="Enter Units (1) 2" xfId="2498"/>
    <cellStyle name="Enter Units (1) 3" xfId="2499"/>
    <cellStyle name="Enter Units (1) 4" xfId="2500"/>
    <cellStyle name="Enter Units (1) 5" xfId="2501"/>
    <cellStyle name="Enter Units (1) 6" xfId="2502"/>
    <cellStyle name="Enter Units (1) 7" xfId="2503"/>
    <cellStyle name="Enter Units (1) 8" xfId="2504"/>
    <cellStyle name="Enter Units (1) 9" xfId="2505"/>
    <cellStyle name="Enter Units (2)" xfId="2506"/>
    <cellStyle name="Enter Units (2) 10" xfId="2507"/>
    <cellStyle name="Enter Units (2) 11" xfId="2508"/>
    <cellStyle name="Enter Units (2) 12" xfId="2509"/>
    <cellStyle name="Enter Units (2) 13" xfId="2510"/>
    <cellStyle name="Enter Units (2) 14" xfId="2511"/>
    <cellStyle name="Enter Units (2) 15" xfId="2512"/>
    <cellStyle name="Enter Units (2) 16" xfId="2513"/>
    <cellStyle name="Enter Units (2) 2" xfId="2514"/>
    <cellStyle name="Enter Units (2) 3" xfId="2515"/>
    <cellStyle name="Enter Units (2) 4" xfId="2516"/>
    <cellStyle name="Enter Units (2) 5" xfId="2517"/>
    <cellStyle name="Enter Units (2) 6" xfId="2518"/>
    <cellStyle name="Enter Units (2) 7" xfId="2519"/>
    <cellStyle name="Enter Units (2) 8" xfId="2520"/>
    <cellStyle name="Enter Units (2) 9" xfId="2521"/>
    <cellStyle name="Entered" xfId="2522"/>
    <cellStyle name="Euro" xfId="2523"/>
    <cellStyle name="Euro 10" xfId="2524"/>
    <cellStyle name="Euro 11" xfId="2525"/>
    <cellStyle name="Euro 12" xfId="2526"/>
    <cellStyle name="Euro 13" xfId="2527"/>
    <cellStyle name="Euro 14" xfId="2528"/>
    <cellStyle name="Euro 15" xfId="2529"/>
    <cellStyle name="Euro 16" xfId="2530"/>
    <cellStyle name="Euro 2" xfId="2531"/>
    <cellStyle name="Euro 3" xfId="2532"/>
    <cellStyle name="Euro 4" xfId="2533"/>
    <cellStyle name="Euro 5" xfId="2534"/>
    <cellStyle name="Euro 6" xfId="2535"/>
    <cellStyle name="Euro 7" xfId="2536"/>
    <cellStyle name="Euro 8" xfId="2537"/>
    <cellStyle name="Euro 9" xfId="2538"/>
    <cellStyle name="Excel Built-in Normal" xfId="2539"/>
    <cellStyle name="Explanatory Text 2" xfId="2540"/>
    <cellStyle name="f" xfId="2541"/>
    <cellStyle name="f_Danhmuc_Quyhoach2009" xfId="2542"/>
    <cellStyle name="f_Danhmuc_Quyhoach2009 2" xfId="2543"/>
    <cellStyle name="f_Danhmuc_Quyhoach2009 2 2" xfId="2544"/>
    <cellStyle name="Fixed" xfId="2545"/>
    <cellStyle name="Fixed 10" xfId="2546"/>
    <cellStyle name="Fixed 11" xfId="2547"/>
    <cellStyle name="Fixed 12" xfId="2548"/>
    <cellStyle name="Fixed 13" xfId="2549"/>
    <cellStyle name="Fixed 14" xfId="2550"/>
    <cellStyle name="Fixed 15" xfId="2551"/>
    <cellStyle name="Fixed 16" xfId="2552"/>
    <cellStyle name="Fixed 2" xfId="2553"/>
    <cellStyle name="Fixed 2 2" xfId="2554"/>
    <cellStyle name="Fixed 3" xfId="2555"/>
    <cellStyle name="Fixed 4" xfId="2556"/>
    <cellStyle name="Fixed 5" xfId="2557"/>
    <cellStyle name="Fixed 6" xfId="2558"/>
    <cellStyle name="Fixed 7" xfId="2559"/>
    <cellStyle name="Fixed 8" xfId="2560"/>
    <cellStyle name="Fixed 9" xfId="2561"/>
    <cellStyle name="Font Britannic16" xfId="2562"/>
    <cellStyle name="Font Britannic18" xfId="2563"/>
    <cellStyle name="Font CenturyCond 18" xfId="2564"/>
    <cellStyle name="Font Cond20" xfId="2565"/>
    <cellStyle name="Font LucidaSans16" xfId="2566"/>
    <cellStyle name="Font NewCenturyCond18" xfId="2567"/>
    <cellStyle name="Font Ottawa14" xfId="2568"/>
    <cellStyle name="Font Ottawa16" xfId="2569"/>
    <cellStyle name="Good 2" xfId="2575"/>
    <cellStyle name="Grey" xfId="2576"/>
    <cellStyle name="Grey 10" xfId="2577"/>
    <cellStyle name="Grey 11" xfId="2578"/>
    <cellStyle name="Grey 12" xfId="2579"/>
    <cellStyle name="Grey 13" xfId="2580"/>
    <cellStyle name="Grey 14" xfId="2581"/>
    <cellStyle name="Grey 15" xfId="2582"/>
    <cellStyle name="Grey 16" xfId="2583"/>
    <cellStyle name="Grey 2" xfId="2584"/>
    <cellStyle name="Grey 3" xfId="2585"/>
    <cellStyle name="Grey 4" xfId="2586"/>
    <cellStyle name="Grey 5" xfId="2587"/>
    <cellStyle name="Grey 6" xfId="2588"/>
    <cellStyle name="Grey 7" xfId="2589"/>
    <cellStyle name="Grey 8" xfId="2590"/>
    <cellStyle name="Grey 9" xfId="2591"/>
    <cellStyle name="Grey_KH TPCP 2016-2020 (tong hop)" xfId="2592"/>
    <cellStyle name="Group" xfId="2593"/>
    <cellStyle name="gia" xfId="2570"/>
    <cellStyle name="GIA-MOI" xfId="2571"/>
    <cellStyle name="GIA-MOI 2" xfId="2572"/>
    <cellStyle name="GIA-MOI 3" xfId="2573"/>
    <cellStyle name="GIA-MOI 4" xfId="2574"/>
    <cellStyle name="H" xfId="2594"/>
    <cellStyle name="ha" xfId="2595"/>
    <cellStyle name="HAI" xfId="2596"/>
    <cellStyle name="Head 1" xfId="2597"/>
    <cellStyle name="HEADER" xfId="2598"/>
    <cellStyle name="HEADER 2" xfId="2599"/>
    <cellStyle name="Header1" xfId="2600"/>
    <cellStyle name="Header1 2" xfId="2601"/>
    <cellStyle name="Header2" xfId="2602"/>
    <cellStyle name="Header2 2" xfId="2603"/>
    <cellStyle name="Header2 2 2" xfId="2604"/>
    <cellStyle name="Header2 2 2 2" xfId="2605"/>
    <cellStyle name="Header2 2 2 2 2" xfId="5306"/>
    <cellStyle name="Header2 2 2 3" xfId="5305"/>
    <cellStyle name="Header2 2 3" xfId="2606"/>
    <cellStyle name="Header2 2 3 2" xfId="5307"/>
    <cellStyle name="Header2 2 4" xfId="5304"/>
    <cellStyle name="Header2 3" xfId="2607"/>
    <cellStyle name="Header2 3 2" xfId="2608"/>
    <cellStyle name="Header2 3 2 2" xfId="5309"/>
    <cellStyle name="Header2 3 3" xfId="5308"/>
    <cellStyle name="Header2 4" xfId="2609"/>
    <cellStyle name="Header2 4 2" xfId="5310"/>
    <cellStyle name="Header2 5" xfId="5303"/>
    <cellStyle name="Heading" xfId="2610"/>
    <cellStyle name="Heading 1 2" xfId="2611"/>
    <cellStyle name="Heading 2 2" xfId="2612"/>
    <cellStyle name="Heading 3 2" xfId="2613"/>
    <cellStyle name="Heading 4 2" xfId="2614"/>
    <cellStyle name="Heading No Underline" xfId="2615"/>
    <cellStyle name="Heading With Underline" xfId="2616"/>
    <cellStyle name="HEADING1" xfId="2617"/>
    <cellStyle name="HEADING2" xfId="2618"/>
    <cellStyle name="HEADINGS" xfId="2619"/>
    <cellStyle name="HEADINGSTOP" xfId="2620"/>
    <cellStyle name="headoption" xfId="2621"/>
    <cellStyle name="headoption 2" xfId="2622"/>
    <cellStyle name="headoption 2 2" xfId="5312"/>
    <cellStyle name="headoption 2 3" xfId="5301"/>
    <cellStyle name="headoption 3" xfId="2623"/>
    <cellStyle name="headoption 3 2" xfId="5313"/>
    <cellStyle name="headoption 3 3" xfId="5300"/>
    <cellStyle name="headoption 4" xfId="5311"/>
    <cellStyle name="headoption 5" xfId="5302"/>
    <cellStyle name="Hoa-Scholl" xfId="2624"/>
    <cellStyle name="Hoa-Scholl 2" xfId="2625"/>
    <cellStyle name="Hoa-Scholl 2 2" xfId="5315"/>
    <cellStyle name="Hoa-Scholl 2 3" xfId="5298"/>
    <cellStyle name="Hoa-Scholl 3" xfId="5314"/>
    <cellStyle name="Hoa-Scholl 4" xfId="5299"/>
    <cellStyle name="HUY" xfId="2626"/>
    <cellStyle name="i phÝ kh¸c_B¶ng 2" xfId="2627"/>
    <cellStyle name="I.3" xfId="2628"/>
    <cellStyle name="i·0" xfId="2629"/>
    <cellStyle name="i·0 2" xfId="2630"/>
    <cellStyle name="ï-¾È»ê_BiÓu TB" xfId="2631"/>
    <cellStyle name="Input [yellow]" xfId="2632"/>
    <cellStyle name="Input [yellow] 10" xfId="2633"/>
    <cellStyle name="Input [yellow] 10 2" xfId="5317"/>
    <cellStyle name="Input [yellow] 10 3" xfId="5296"/>
    <cellStyle name="Input [yellow] 11" xfId="2634"/>
    <cellStyle name="Input [yellow] 11 2" xfId="5318"/>
    <cellStyle name="Input [yellow] 11 3" xfId="5295"/>
    <cellStyle name="Input [yellow] 12" xfId="2635"/>
    <cellStyle name="Input [yellow] 12 2" xfId="5319"/>
    <cellStyle name="Input [yellow] 12 3" xfId="5294"/>
    <cellStyle name="Input [yellow] 13" xfId="2636"/>
    <cellStyle name="Input [yellow] 13 2" xfId="5320"/>
    <cellStyle name="Input [yellow] 13 3" xfId="5293"/>
    <cellStyle name="Input [yellow] 14" xfId="2637"/>
    <cellStyle name="Input [yellow] 14 2" xfId="5321"/>
    <cellStyle name="Input [yellow] 14 3" xfId="5292"/>
    <cellStyle name="Input [yellow] 15" xfId="2638"/>
    <cellStyle name="Input [yellow] 15 2" xfId="5322"/>
    <cellStyle name="Input [yellow] 15 3" xfId="5291"/>
    <cellStyle name="Input [yellow] 16" xfId="2639"/>
    <cellStyle name="Input [yellow] 16 2" xfId="5323"/>
    <cellStyle name="Input [yellow] 16 3" xfId="5290"/>
    <cellStyle name="Input [yellow] 17" xfId="5316"/>
    <cellStyle name="Input [yellow] 18" xfId="5297"/>
    <cellStyle name="Input [yellow] 2" xfId="2640"/>
    <cellStyle name="Input [yellow] 2 2" xfId="2641"/>
    <cellStyle name="Input [yellow] 2 2 2" xfId="5325"/>
    <cellStyle name="Input [yellow] 2 2 3" xfId="5288"/>
    <cellStyle name="Input [yellow] 2 3" xfId="5324"/>
    <cellStyle name="Input [yellow] 2 4" xfId="5289"/>
    <cellStyle name="Input [yellow] 3" xfId="2642"/>
    <cellStyle name="Input [yellow] 3 2" xfId="5326"/>
    <cellStyle name="Input [yellow] 3 3" xfId="5287"/>
    <cellStyle name="Input [yellow] 4" xfId="2643"/>
    <cellStyle name="Input [yellow] 4 2" xfId="5327"/>
    <cellStyle name="Input [yellow] 4 3" xfId="5286"/>
    <cellStyle name="Input [yellow] 5" xfId="2644"/>
    <cellStyle name="Input [yellow] 5 2" xfId="5328"/>
    <cellStyle name="Input [yellow] 5 3" xfId="5285"/>
    <cellStyle name="Input [yellow] 6" xfId="2645"/>
    <cellStyle name="Input [yellow] 6 2" xfId="5329"/>
    <cellStyle name="Input [yellow] 6 3" xfId="5284"/>
    <cellStyle name="Input [yellow] 7" xfId="2646"/>
    <cellStyle name="Input [yellow] 7 2" xfId="5330"/>
    <cellStyle name="Input [yellow] 7 3" xfId="5283"/>
    <cellStyle name="Input [yellow] 8" xfId="2647"/>
    <cellStyle name="Input [yellow] 8 2" xfId="5331"/>
    <cellStyle name="Input [yellow] 8 3" xfId="5282"/>
    <cellStyle name="Input [yellow] 9" xfId="2648"/>
    <cellStyle name="Input [yellow] 9 2" xfId="5332"/>
    <cellStyle name="Input [yellow] 9 3" xfId="5281"/>
    <cellStyle name="Input [yellow]_KH TPCP 2016-2020 (tong hop)" xfId="2649"/>
    <cellStyle name="Input 2" xfId="2650"/>
    <cellStyle name="Input 2 2" xfId="5333"/>
    <cellStyle name="Input 3" xfId="2651"/>
    <cellStyle name="Input 3 2" xfId="5334"/>
    <cellStyle name="Input 4" xfId="2652"/>
    <cellStyle name="Input 4 2" xfId="5335"/>
    <cellStyle name="Input 5" xfId="2653"/>
    <cellStyle name="Input 5 2" xfId="5336"/>
    <cellStyle name="Input 6" xfId="2654"/>
    <cellStyle name="Input 6 2" xfId="5337"/>
    <cellStyle name="Input 7" xfId="2655"/>
    <cellStyle name="Input 7 2" xfId="5338"/>
    <cellStyle name="k_TONG HOP KINH PHI" xfId="2656"/>
    <cellStyle name="k_TONG HOP KINH PHI_!1 1 bao cao giao KH ve HTCMT vung TNB   12-12-2011" xfId="2657"/>
    <cellStyle name="k_TONG HOP KINH PHI_Bieu4HTMT" xfId="2658"/>
    <cellStyle name="k_TONG HOP KINH PHI_Bieu4HTMT_!1 1 bao cao giao KH ve HTCMT vung TNB   12-12-2011" xfId="2659"/>
    <cellStyle name="k_TONG HOP KINH PHI_Bieu4HTMT_KH TPCP vung TNB (03-1-2012)" xfId="2660"/>
    <cellStyle name="k_TONG HOP KINH PHI_KH TPCP vung TNB (03-1-2012)" xfId="2661"/>
    <cellStyle name="k_ÿÿÿÿÿ" xfId="2662"/>
    <cellStyle name="k_ÿÿÿÿÿ_!1 1 bao cao giao KH ve HTCMT vung TNB   12-12-2011" xfId="2663"/>
    <cellStyle name="k_ÿÿÿÿÿ_1" xfId="2664"/>
    <cellStyle name="k_ÿÿÿÿÿ_2" xfId="2665"/>
    <cellStyle name="k_ÿÿÿÿÿ_2_!1 1 bao cao giao KH ve HTCMT vung TNB   12-12-2011" xfId="2666"/>
    <cellStyle name="k_ÿÿÿÿÿ_2_Bieu4HTMT" xfId="2667"/>
    <cellStyle name="k_ÿÿÿÿÿ_2_Bieu4HTMT_!1 1 bao cao giao KH ve HTCMT vung TNB   12-12-2011" xfId="2668"/>
    <cellStyle name="k_ÿÿÿÿÿ_2_Bieu4HTMT_KH TPCP vung TNB (03-1-2012)" xfId="2669"/>
    <cellStyle name="k_ÿÿÿÿÿ_2_KH TPCP vung TNB (03-1-2012)" xfId="2670"/>
    <cellStyle name="k_ÿÿÿÿÿ_Bieu4HTMT" xfId="2671"/>
    <cellStyle name="k_ÿÿÿÿÿ_Bieu4HTMT_!1 1 bao cao giao KH ve HTCMT vung TNB   12-12-2011" xfId="2672"/>
    <cellStyle name="k_ÿÿÿÿÿ_Bieu4HTMT_KH TPCP vung TNB (03-1-2012)" xfId="2673"/>
    <cellStyle name="k_ÿÿÿÿÿ_KH TPCP vung TNB (03-1-2012)" xfId="2674"/>
    <cellStyle name="KLBXUNG" xfId="2678"/>
    <cellStyle name="KLBXUNG 2" xfId="2679"/>
    <cellStyle name="KLBXUNG 3" xfId="2680"/>
    <cellStyle name="KLBXUNG 4" xfId="2681"/>
    <cellStyle name="kh¸c_Bang Chi tieu" xfId="2675"/>
    <cellStyle name="khanh" xfId="2676"/>
    <cellStyle name="khung" xfId="2677"/>
    <cellStyle name="khung 2" xfId="5339"/>
    <cellStyle name="Ledger 17 x 11 in" xfId="2682"/>
    <cellStyle name="Ledger 17 x 11 in 2" xfId="2683"/>
    <cellStyle name="Ledger 17 x 11 in 2 2" xfId="2684"/>
    <cellStyle name="Ledger 17 x 11 in 3" xfId="2685"/>
    <cellStyle name="Ledger 17 x 11 in 4" xfId="2686"/>
    <cellStyle name="left" xfId="2687"/>
    <cellStyle name="Line" xfId="2688"/>
    <cellStyle name="Link Currency (0)" xfId="2689"/>
    <cellStyle name="Link Currency (0) 10" xfId="2690"/>
    <cellStyle name="Link Currency (0) 11" xfId="2691"/>
    <cellStyle name="Link Currency (0) 12" xfId="2692"/>
    <cellStyle name="Link Currency (0) 13" xfId="2693"/>
    <cellStyle name="Link Currency (0) 14" xfId="2694"/>
    <cellStyle name="Link Currency (0) 15" xfId="2695"/>
    <cellStyle name="Link Currency (0) 16" xfId="2696"/>
    <cellStyle name="Link Currency (0) 2" xfId="2697"/>
    <cellStyle name="Link Currency (0) 3" xfId="2698"/>
    <cellStyle name="Link Currency (0) 4" xfId="2699"/>
    <cellStyle name="Link Currency (0) 5" xfId="2700"/>
    <cellStyle name="Link Currency (0) 6" xfId="2701"/>
    <cellStyle name="Link Currency (0) 7" xfId="2702"/>
    <cellStyle name="Link Currency (0) 8" xfId="2703"/>
    <cellStyle name="Link Currency (0) 9" xfId="2704"/>
    <cellStyle name="Link Currency (2)" xfId="2705"/>
    <cellStyle name="Link Currency (2) 10" xfId="2706"/>
    <cellStyle name="Link Currency (2) 11" xfId="2707"/>
    <cellStyle name="Link Currency (2) 12" xfId="2708"/>
    <cellStyle name="Link Currency (2) 13" xfId="2709"/>
    <cellStyle name="Link Currency (2) 14" xfId="2710"/>
    <cellStyle name="Link Currency (2) 15" xfId="2711"/>
    <cellStyle name="Link Currency (2) 16" xfId="2712"/>
    <cellStyle name="Link Currency (2) 2" xfId="2713"/>
    <cellStyle name="Link Currency (2) 3" xfId="2714"/>
    <cellStyle name="Link Currency (2) 4" xfId="2715"/>
    <cellStyle name="Link Currency (2) 5" xfId="2716"/>
    <cellStyle name="Link Currency (2) 6" xfId="2717"/>
    <cellStyle name="Link Currency (2) 7" xfId="2718"/>
    <cellStyle name="Link Currency (2) 8" xfId="2719"/>
    <cellStyle name="Link Currency (2) 9" xfId="2720"/>
    <cellStyle name="Link Units (0)" xfId="2721"/>
    <cellStyle name="Link Units (0) 10" xfId="2722"/>
    <cellStyle name="Link Units (0) 11" xfId="2723"/>
    <cellStyle name="Link Units (0) 12" xfId="2724"/>
    <cellStyle name="Link Units (0) 13" xfId="2725"/>
    <cellStyle name="Link Units (0) 14" xfId="2726"/>
    <cellStyle name="Link Units (0) 15" xfId="2727"/>
    <cellStyle name="Link Units (0) 16" xfId="2728"/>
    <cellStyle name="Link Units (0) 2" xfId="2729"/>
    <cellStyle name="Link Units (0) 3" xfId="2730"/>
    <cellStyle name="Link Units (0) 4" xfId="2731"/>
    <cellStyle name="Link Units (0) 5" xfId="2732"/>
    <cellStyle name="Link Units (0) 6" xfId="2733"/>
    <cellStyle name="Link Units (0) 7" xfId="2734"/>
    <cellStyle name="Link Units (0) 8" xfId="2735"/>
    <cellStyle name="Link Units (0) 9" xfId="2736"/>
    <cellStyle name="Link Units (1)" xfId="2737"/>
    <cellStyle name="Link Units (1) 10" xfId="2738"/>
    <cellStyle name="Link Units (1) 11" xfId="2739"/>
    <cellStyle name="Link Units (1) 12" xfId="2740"/>
    <cellStyle name="Link Units (1) 13" xfId="2741"/>
    <cellStyle name="Link Units (1) 14" xfId="2742"/>
    <cellStyle name="Link Units (1) 15" xfId="2743"/>
    <cellStyle name="Link Units (1) 16" xfId="2744"/>
    <cellStyle name="Link Units (1) 2" xfId="2745"/>
    <cellStyle name="Link Units (1) 3" xfId="2746"/>
    <cellStyle name="Link Units (1) 4" xfId="2747"/>
    <cellStyle name="Link Units (1) 5" xfId="2748"/>
    <cellStyle name="Link Units (1) 6" xfId="2749"/>
    <cellStyle name="Link Units (1) 7" xfId="2750"/>
    <cellStyle name="Link Units (1) 8" xfId="2751"/>
    <cellStyle name="Link Units (1) 9" xfId="2752"/>
    <cellStyle name="Link Units (2)" xfId="2753"/>
    <cellStyle name="Link Units (2) 10" xfId="2754"/>
    <cellStyle name="Link Units (2) 11" xfId="2755"/>
    <cellStyle name="Link Units (2) 12" xfId="2756"/>
    <cellStyle name="Link Units (2) 13" xfId="2757"/>
    <cellStyle name="Link Units (2) 14" xfId="2758"/>
    <cellStyle name="Link Units (2) 15" xfId="2759"/>
    <cellStyle name="Link Units (2) 16" xfId="2760"/>
    <cellStyle name="Link Units (2) 2" xfId="2761"/>
    <cellStyle name="Link Units (2) 3" xfId="2762"/>
    <cellStyle name="Link Units (2) 4" xfId="2763"/>
    <cellStyle name="Link Units (2) 5" xfId="2764"/>
    <cellStyle name="Link Units (2) 6" xfId="2765"/>
    <cellStyle name="Link Units (2) 7" xfId="2766"/>
    <cellStyle name="Link Units (2) 8" xfId="2767"/>
    <cellStyle name="Link Units (2) 9" xfId="2768"/>
    <cellStyle name="Linked Cell 2" xfId="2769"/>
    <cellStyle name="Loai CBDT" xfId="2770"/>
    <cellStyle name="Loai CT" xfId="2771"/>
    <cellStyle name="Loai GD" xfId="2772"/>
    <cellStyle name="MAU" xfId="2773"/>
    <cellStyle name="MAU 2" xfId="2774"/>
    <cellStyle name="MAU 2 2" xfId="5341"/>
    <cellStyle name="MAU 3" xfId="5340"/>
    <cellStyle name="Migliaia (0)_CALPREZZ" xfId="2775"/>
    <cellStyle name="Migliaia_ PESO ELETTR." xfId="2776"/>
    <cellStyle name="Millares [0]_Well Timing" xfId="2777"/>
    <cellStyle name="Millares_Well Timing" xfId="2778"/>
    <cellStyle name="Milliers [0]_      " xfId="2779"/>
    <cellStyle name="Milliers_      " xfId="2780"/>
    <cellStyle name="Model" xfId="2781"/>
    <cellStyle name="Model 2" xfId="2782"/>
    <cellStyle name="moi" xfId="2783"/>
    <cellStyle name="moi 2" xfId="2784"/>
    <cellStyle name="moi 2 2" xfId="5343"/>
    <cellStyle name="moi 3" xfId="2785"/>
    <cellStyle name="moi 3 2" xfId="5344"/>
    <cellStyle name="moi 4" xfId="5342"/>
    <cellStyle name="Moneda [0]_Well Timing" xfId="2786"/>
    <cellStyle name="Moneda_Well Timing" xfId="2787"/>
    <cellStyle name="Monétaire [0]_      " xfId="2788"/>
    <cellStyle name="Monétaire_      " xfId="2789"/>
    <cellStyle name="n" xfId="2790"/>
    <cellStyle name="n_Book1_Bieu du thao QD von ho tro co MT 3 2" xfId="2791"/>
    <cellStyle name="Neutral 2" xfId="2792"/>
    <cellStyle name="New" xfId="2793"/>
    <cellStyle name="New 2" xfId="5345"/>
    <cellStyle name="New 3" xfId="5280"/>
    <cellStyle name="New Times Roman" xfId="2794"/>
    <cellStyle name="no dec" xfId="2799"/>
    <cellStyle name="no dec 2" xfId="2800"/>
    <cellStyle name="no dec 2 2" xfId="2801"/>
    <cellStyle name="ÑONVÒ" xfId="2802"/>
    <cellStyle name="ÑONVÒ 2" xfId="2803"/>
    <cellStyle name="ÑONVÒ 2 2" xfId="5347"/>
    <cellStyle name="ÑONVÒ 2 3" xfId="5278"/>
    <cellStyle name="ÑONVÒ 3" xfId="5346"/>
    <cellStyle name="ÑONVÒ 4" xfId="5279"/>
    <cellStyle name="Normal" xfId="0" builtinId="0"/>
    <cellStyle name="Normal - Style1" xfId="2804"/>
    <cellStyle name="Normal - Style1 2" xfId="2805"/>
    <cellStyle name="Normal - Style1 2 2" xfId="2806"/>
    <cellStyle name="Normal - Style1 3" xfId="2807"/>
    <cellStyle name="Normal - Style1_KH TPCP 2016-2020 (tong hop)" xfId="2808"/>
    <cellStyle name="Normal - 유형1" xfId="2809"/>
    <cellStyle name="Normal 10" xfId="27"/>
    <cellStyle name="Normal 10 2" xfId="2810"/>
    <cellStyle name="Normal 10 2 2" xfId="2811"/>
    <cellStyle name="Normal 10 2 24" xfId="2812"/>
    <cellStyle name="Normal 10 2 28" xfId="2813"/>
    <cellStyle name="Normal 10 2 4" xfId="2814"/>
    <cellStyle name="Normal 10 3" xfId="2815"/>
    <cellStyle name="Normal 10 3 2" xfId="2816"/>
    <cellStyle name="Normal 10 3 3" xfId="2817"/>
    <cellStyle name="Normal 10 3 3 2" xfId="2818"/>
    <cellStyle name="Normal 10 4" xfId="2819"/>
    <cellStyle name="Normal 10 5" xfId="2820"/>
    <cellStyle name="Normal 10 6" xfId="2821"/>
    <cellStyle name="Normal 10 7" xfId="2822"/>
    <cellStyle name="Normal 10 7 2" xfId="2823"/>
    <cellStyle name="Normal 10 7 3" xfId="2824"/>
    <cellStyle name="Normal 10 7 3 2" xfId="2825"/>
    <cellStyle name="Normal 10 7 3 2 2" xfId="2826"/>
    <cellStyle name="Normal 10 7 3 3" xfId="2827"/>
    <cellStyle name="Normal 10 7 4" xfId="2828"/>
    <cellStyle name="Normal 10 7 4 2" xfId="2829"/>
    <cellStyle name="Normal 10 8" xfId="2830"/>
    <cellStyle name="Normal 10 9" xfId="2831"/>
    <cellStyle name="Normal 10_05-12  KH trung han 2016-2020 - Liem Thinh edited" xfId="2832"/>
    <cellStyle name="Normal 100" xfId="2833"/>
    <cellStyle name="Normal 11" xfId="2834"/>
    <cellStyle name="Normal 11 2" xfId="2835"/>
    <cellStyle name="Normal 11 2 2" xfId="2836"/>
    <cellStyle name="Normal 11 3" xfId="2837"/>
    <cellStyle name="Normal 11 3 2" xfId="2838"/>
    <cellStyle name="Normal 11 3 2 2" xfId="2839"/>
    <cellStyle name="Normal 11 3 2 2 2" xfId="2840"/>
    <cellStyle name="Normal 11 3 2 3" xfId="2841"/>
    <cellStyle name="Normal 11 3 3" xfId="2842"/>
    <cellStyle name="Normal 11 3 3 2" xfId="2843"/>
    <cellStyle name="Normal 11 3 3 2 2" xfId="2844"/>
    <cellStyle name="Normal 11 3 3 2 2 2" xfId="2845"/>
    <cellStyle name="Normal 11 3 3 2 3" xfId="2846"/>
    <cellStyle name="Normal 11 3 3 3" xfId="2847"/>
    <cellStyle name="Normal 11 3 3 3 2" xfId="2848"/>
    <cellStyle name="Normal 11 3 3 4" xfId="2849"/>
    <cellStyle name="Normal 11 3 4" xfId="2850"/>
    <cellStyle name="Normal 11 3 4 2" xfId="2851"/>
    <cellStyle name="Normal 11 3 4 2 2" xfId="2852"/>
    <cellStyle name="Normal 11 3 4 2 2 2" xfId="2853"/>
    <cellStyle name="Normal 11 3 4 2 2 2 2" xfId="2854"/>
    <cellStyle name="Normal 11 3 4 2 2 2 2 2" xfId="2855"/>
    <cellStyle name="Normal 11 3 4 2 2 2 3" xfId="2856"/>
    <cellStyle name="Normal 11 3 4 2 2 3" xfId="2857"/>
    <cellStyle name="Normal 11 3 4 2 2 3 2" xfId="2858"/>
    <cellStyle name="Normal 11 3 4 2 2 4" xfId="2859"/>
    <cellStyle name="Normal 11 3 4 2 3" xfId="2860"/>
    <cellStyle name="Normal 11 3 4 2 3 2" xfId="2861"/>
    <cellStyle name="Normal 11 3 4 2 3 2 2" xfId="2862"/>
    <cellStyle name="Normal 11 3 4 2 3 3" xfId="2863"/>
    <cellStyle name="Normal 11 3 4 2 4" xfId="2864"/>
    <cellStyle name="Normal 11 3 4 2 4 2" xfId="2865"/>
    <cellStyle name="Normal 11 3 4 2 5" xfId="2866"/>
    <cellStyle name="Normal 11 3 4 3" xfId="2867"/>
    <cellStyle name="Normal 11 3 4 3 2" xfId="2868"/>
    <cellStyle name="Normal 11 3 4 3 2 2" xfId="2869"/>
    <cellStyle name="Normal 11 3 4 3 2 2 2" xfId="2870"/>
    <cellStyle name="Normal 11 3 4 3 2 2 2 2" xfId="2871"/>
    <cellStyle name="Normal 11 3 4 3 2 2 3" xfId="2872"/>
    <cellStyle name="Normal 11 3 4 3 2 3" xfId="2873"/>
    <cellStyle name="Normal 11 3 4 3 2 3 2" xfId="2874"/>
    <cellStyle name="Normal 11 3 4 3 2 4" xfId="2875"/>
    <cellStyle name="Normal 11 3 4 3 3" xfId="2876"/>
    <cellStyle name="Normal 11 3 4 3 3 2" xfId="2877"/>
    <cellStyle name="Normal 11 3 4 3 3 2 2" xfId="2878"/>
    <cellStyle name="Normal 11 3 4 3 3 3" xfId="2879"/>
    <cellStyle name="Normal 11 3 4 3 4" xfId="2880"/>
    <cellStyle name="Normal 11 3 4 3 4 2" xfId="2881"/>
    <cellStyle name="Normal 11 3 4 3 5" xfId="2882"/>
    <cellStyle name="Normal 11 3 4 4" xfId="2883"/>
    <cellStyle name="Normal 11 3 4 4 2" xfId="2884"/>
    <cellStyle name="Normal 11 3 4 4 2 2" xfId="2885"/>
    <cellStyle name="Normal 11 3 4 4 3" xfId="2886"/>
    <cellStyle name="Normal 11 3 4 5" xfId="2887"/>
    <cellStyle name="Normal 11 3 4 5 2" xfId="2888"/>
    <cellStyle name="Normal 11 3 4 6" xfId="2889"/>
    <cellStyle name="Normal 11 3 4 6 2" xfId="2890"/>
    <cellStyle name="Normal 11 3 4 7" xfId="2891"/>
    <cellStyle name="Normal 11 3 5" xfId="2892"/>
    <cellStyle name="Normal 11 3 5 2" xfId="2893"/>
    <cellStyle name="Normal 11 3 6" xfId="2894"/>
    <cellStyle name="Normal 12" xfId="24"/>
    <cellStyle name="Normal 12 2" xfId="2896"/>
    <cellStyle name="Normal 12 3" xfId="2897"/>
    <cellStyle name="Normal 12 4" xfId="2895"/>
    <cellStyle name="Normal 13" xfId="2898"/>
    <cellStyle name="Normal 13 2" xfId="2899"/>
    <cellStyle name="Normal 13 3" xfId="2900"/>
    <cellStyle name="Normal 14" xfId="2901"/>
    <cellStyle name="Normal 14 2" xfId="2902"/>
    <cellStyle name="Normal 14 3" xfId="2903"/>
    <cellStyle name="Normal 15" xfId="2904"/>
    <cellStyle name="Normal 15 2" xfId="2905"/>
    <cellStyle name="Normal 15 3" xfId="2906"/>
    <cellStyle name="Normal 15 4" xfId="2907"/>
    <cellStyle name="Normal 16" xfId="2908"/>
    <cellStyle name="Normal 16 2" xfId="2909"/>
    <cellStyle name="Normal 16 2 2" xfId="2910"/>
    <cellStyle name="Normal 16 2 2 2" xfId="2911"/>
    <cellStyle name="Normal 16 2 2 2 2" xfId="2912"/>
    <cellStyle name="Normal 16 2 2 2 2 2" xfId="2913"/>
    <cellStyle name="Normal 16 2 2 2 3" xfId="2914"/>
    <cellStyle name="Normal 16 2 2 3" xfId="2915"/>
    <cellStyle name="Normal 16 2 2 4" xfId="2916"/>
    <cellStyle name="Normal 16 2 2 4 2" xfId="2917"/>
    <cellStyle name="Normal 16 2 2 5" xfId="2918"/>
    <cellStyle name="Normal 16 2 3" xfId="2919"/>
    <cellStyle name="Normal 16 2 3 2" xfId="2920"/>
    <cellStyle name="Normal 16 2 3 2 2" xfId="2921"/>
    <cellStyle name="Normal 16 2 3 2 2 2" xfId="2922"/>
    <cellStyle name="Normal 16 2 3 2 3" xfId="2923"/>
    <cellStyle name="Normal 16 2 3 3" xfId="2924"/>
    <cellStyle name="Normal 16 2 3 3 2" xfId="2925"/>
    <cellStyle name="Normal 16 2 3 4" xfId="2926"/>
    <cellStyle name="Normal 16 2 4" xfId="2927"/>
    <cellStyle name="Normal 16 3" xfId="2928"/>
    <cellStyle name="Normal 16 4" xfId="2929"/>
    <cellStyle name="Normal 16 4 2" xfId="2930"/>
    <cellStyle name="Normal 16 4 2 2" xfId="2931"/>
    <cellStyle name="Normal 16 4 2 2 2" xfId="2932"/>
    <cellStyle name="Normal 16 4 2 3" xfId="2933"/>
    <cellStyle name="Normal 16 4 3" xfId="2934"/>
    <cellStyle name="Normal 16 4 3 2" xfId="2935"/>
    <cellStyle name="Normal 16 4 4" xfId="2936"/>
    <cellStyle name="Normal 16 5" xfId="2937"/>
    <cellStyle name="Normal 16 5 2" xfId="2938"/>
    <cellStyle name="Normal 16 5 2 2" xfId="2939"/>
    <cellStyle name="Normal 16 5 2 2 2" xfId="2940"/>
    <cellStyle name="Normal 16 5 2 3" xfId="2941"/>
    <cellStyle name="Normal 16 5 3" xfId="2942"/>
    <cellStyle name="Normal 16 5 3 2" xfId="2943"/>
    <cellStyle name="Normal 16 5 4" xfId="2944"/>
    <cellStyle name="Normal 17" xfId="2945"/>
    <cellStyle name="Normal 17 2" xfId="2946"/>
    <cellStyle name="Normal 17 3 2" xfId="2947"/>
    <cellStyle name="Normal 17 3 2 2" xfId="2948"/>
    <cellStyle name="Normal 17 3 2 2 2" xfId="2949"/>
    <cellStyle name="Normal 17 3 2 2 2 2" xfId="2950"/>
    <cellStyle name="Normal 17 3 2 2 2 2 2" xfId="2951"/>
    <cellStyle name="Normal 17 3 2 2 2 3" xfId="2952"/>
    <cellStyle name="Normal 17 3 2 2 3" xfId="2953"/>
    <cellStyle name="Normal 17 3 2 2 3 2" xfId="2954"/>
    <cellStyle name="Normal 17 3 2 2 4" xfId="2955"/>
    <cellStyle name="Normal 17 3 2 3" xfId="2956"/>
    <cellStyle name="Normal 17 3 2 3 2" xfId="2957"/>
    <cellStyle name="Normal 17 3 2 3 2 2" xfId="2958"/>
    <cellStyle name="Normal 17 3 2 3 2 2 2" xfId="2959"/>
    <cellStyle name="Normal 17 3 2 3 2 3" xfId="2960"/>
    <cellStyle name="Normal 17 3 2 3 3" xfId="2961"/>
    <cellStyle name="Normal 17 3 2 3 3 2" xfId="2962"/>
    <cellStyle name="Normal 17 3 2 3 4" xfId="2963"/>
    <cellStyle name="Normal 17 3 2 4" xfId="2964"/>
    <cellStyle name="Normal 17 3 2 4 2" xfId="2965"/>
    <cellStyle name="Normal 17 3 2 4 2 2" xfId="2966"/>
    <cellStyle name="Normal 17 3 2 4 3" xfId="2967"/>
    <cellStyle name="Normal 17 3 2 5" xfId="2968"/>
    <cellStyle name="Normal 17 3 2 5 2" xfId="2969"/>
    <cellStyle name="Normal 17 3 2 6" xfId="2970"/>
    <cellStyle name="Normal 18" xfId="2971"/>
    <cellStyle name="Normal 18 2" xfId="2972"/>
    <cellStyle name="Normal 18 2 2" xfId="2973"/>
    <cellStyle name="Normal 18 3" xfId="2974"/>
    <cellStyle name="Normal 18_05-12  KH trung han 2016-2020 - Liem Thinh edited" xfId="2975"/>
    <cellStyle name="Normal 19" xfId="2976"/>
    <cellStyle name="Normal 19 2" xfId="2977"/>
    <cellStyle name="Normal 19 3" xfId="2978"/>
    <cellStyle name="Normal 2" xfId="5"/>
    <cellStyle name="Normal 2 10" xfId="2979"/>
    <cellStyle name="Normal 2 10 2" xfId="2980"/>
    <cellStyle name="Normal 2 11" xfId="2981"/>
    <cellStyle name="Normal 2 11 2" xfId="2982"/>
    <cellStyle name="Normal 2 12" xfId="2983"/>
    <cellStyle name="Normal 2 12 2" xfId="2984"/>
    <cellStyle name="Normal 2 13" xfId="2985"/>
    <cellStyle name="Normal 2 13 2" xfId="2986"/>
    <cellStyle name="Normal 2 14" xfId="2987"/>
    <cellStyle name="Normal 2 14 2" xfId="2988"/>
    <cellStyle name="Normal 2 15" xfId="2989"/>
    <cellStyle name="Normal 2 16" xfId="2990"/>
    <cellStyle name="Normal 2 17" xfId="2991"/>
    <cellStyle name="Normal 2 18" xfId="2992"/>
    <cellStyle name="Normal 2 19" xfId="2993"/>
    <cellStyle name="Normal 2 2" xfId="36"/>
    <cellStyle name="Normal 2 2 10" xfId="2994"/>
    <cellStyle name="Normal 2 2 10 2" xfId="2995"/>
    <cellStyle name="Normal 2 2 11" xfId="2996"/>
    <cellStyle name="Normal 2 2 12" xfId="2997"/>
    <cellStyle name="Normal 2 2 13" xfId="2998"/>
    <cellStyle name="Normal 2 2 14" xfId="2999"/>
    <cellStyle name="Normal 2 2 15" xfId="3000"/>
    <cellStyle name="Normal 2 2 16" xfId="3001"/>
    <cellStyle name="Normal 2 2 17" xfId="3002"/>
    <cellStyle name="Normal 2 2 2" xfId="3003"/>
    <cellStyle name="Normal 2 2 2 2" xfId="3004"/>
    <cellStyle name="Normal 2 2 2 2 2" xfId="3005"/>
    <cellStyle name="Normal 2 2 2 3" xfId="3006"/>
    <cellStyle name="Normal 2 2 3" xfId="3007"/>
    <cellStyle name="Normal 2 2 33 4" xfId="3008"/>
    <cellStyle name="Normal 2 2 33 4 2" xfId="3009"/>
    <cellStyle name="Normal 2 2 33 4 2 2" xfId="3010"/>
    <cellStyle name="Normal 2 2 33 4 2 2 2" xfId="3011"/>
    <cellStyle name="Normal 2 2 33 4 2 2 2 2" xfId="3012"/>
    <cellStyle name="Normal 2 2 33 4 2 2 3" xfId="3013"/>
    <cellStyle name="Normal 2 2 33 4 2 3" xfId="3014"/>
    <cellStyle name="Normal 2 2 33 4 2 3 2" xfId="3015"/>
    <cellStyle name="Normal 2 2 33 4 2 4" xfId="3016"/>
    <cellStyle name="Normal 2 2 33 4 3" xfId="3017"/>
    <cellStyle name="Normal 2 2 33 4 3 2" xfId="3018"/>
    <cellStyle name="Normal 2 2 33 4 3 2 2" xfId="3019"/>
    <cellStyle name="Normal 2 2 33 4 3 3" xfId="3020"/>
    <cellStyle name="Normal 2 2 33 4 4" xfId="3021"/>
    <cellStyle name="Normal 2 2 33 4 4 2" xfId="3022"/>
    <cellStyle name="Normal 2 2 33 4 5" xfId="3023"/>
    <cellStyle name="Normal 2 2 4" xfId="3024"/>
    <cellStyle name="Normal 2 2 4 2" xfId="3025"/>
    <cellStyle name="Normal 2 2 4 3" xfId="3026"/>
    <cellStyle name="Normal 2 2 5" xfId="3027"/>
    <cellStyle name="Normal 2 2 6" xfId="3028"/>
    <cellStyle name="Normal 2 2 7" xfId="3029"/>
    <cellStyle name="Normal 2 2 8" xfId="3030"/>
    <cellStyle name="Normal 2 2 9" xfId="3031"/>
    <cellStyle name="Normal 2 2_Biểu 17 - Ứng trước NSTW chưa thu hồi" xfId="3032"/>
    <cellStyle name="Normal 2 20" xfId="3033"/>
    <cellStyle name="Normal 2 21" xfId="3034"/>
    <cellStyle name="Normal 2 22" xfId="3035"/>
    <cellStyle name="Normal 2 23" xfId="3036"/>
    <cellStyle name="Normal 2 24" xfId="3037"/>
    <cellStyle name="Normal 2 25" xfId="3038"/>
    <cellStyle name="Normal 2 26" xfId="3039"/>
    <cellStyle name="Normal 2 26 2" xfId="3040"/>
    <cellStyle name="Normal 2 27" xfId="3041"/>
    <cellStyle name="Normal 2 28" xfId="3042"/>
    <cellStyle name="Normal 2 28 2" xfId="3043"/>
    <cellStyle name="Normal 2 28 2 2" xfId="3044"/>
    <cellStyle name="Normal 2 28 2 2 2" xfId="3045"/>
    <cellStyle name="Normal 2 28 2 3" xfId="3046"/>
    <cellStyle name="Normal 2 28 3" xfId="3047"/>
    <cellStyle name="Normal 2 28 3 2" xfId="3048"/>
    <cellStyle name="Normal 2 28 4" xfId="3049"/>
    <cellStyle name="Normal 2 29" xfId="3050"/>
    <cellStyle name="Normal 2 29 2" xfId="3051"/>
    <cellStyle name="Normal 2 29 2 2" xfId="3052"/>
    <cellStyle name="Normal 2 29 3" xfId="3053"/>
    <cellStyle name="Normal 2 3" xfId="21"/>
    <cellStyle name="Normal 2 3 2" xfId="3054"/>
    <cellStyle name="Normal 2 3 2 2" xfId="3055"/>
    <cellStyle name="Normal 2 3 3" xfId="3056"/>
    <cellStyle name="Normal 2 3_12-09-2014 thinh (luat dau tu  cong) bao cao von CTMT  Bieu Mau THien KH 2011-2015 va XDung KH DTu Cong Trung han 2016-2020" xfId="3057"/>
    <cellStyle name="Normal 2 30" xfId="3058"/>
    <cellStyle name="Normal 2 31" xfId="3059"/>
    <cellStyle name="Normal 2 32" xfId="3060"/>
    <cellStyle name="Normal 2 33" xfId="3061"/>
    <cellStyle name="Normal 2 34" xfId="3062"/>
    <cellStyle name="Normal 2 35" xfId="3063"/>
    <cellStyle name="Normal 2 35 2" xfId="3064"/>
    <cellStyle name="Normal 2 36" xfId="3065"/>
    <cellStyle name="Normal 2 37" xfId="3066"/>
    <cellStyle name="Normal 2 38" xfId="5244"/>
    <cellStyle name="Normal 2 39" xfId="5248"/>
    <cellStyle name="Normal 2 4" xfId="3067"/>
    <cellStyle name="Normal 2 4 2" xfId="3068"/>
    <cellStyle name="Normal 2 4 2 2" xfId="3069"/>
    <cellStyle name="Normal 2 4 2 3" xfId="3070"/>
    <cellStyle name="Normal 2 4 3" xfId="3071"/>
    <cellStyle name="Normal 2 4 3 2" xfId="3072"/>
    <cellStyle name="Normal 2 4 4" xfId="3073"/>
    <cellStyle name="Normal 2 4 5" xfId="3074"/>
    <cellStyle name="Normal 2 40" xfId="5241"/>
    <cellStyle name="Normal 2 41" xfId="5250"/>
    <cellStyle name="Normal 2 42" xfId="5246"/>
    <cellStyle name="Normal 2 43" xfId="5252"/>
    <cellStyle name="Normal 2 44" xfId="5519"/>
    <cellStyle name="Normal 2 45" xfId="5528"/>
    <cellStyle name="Normal 2 46" xfId="5531"/>
    <cellStyle name="Normal 2 47" xfId="5527"/>
    <cellStyle name="Normal 2 48" xfId="5530"/>
    <cellStyle name="Normal 2 49" xfId="5526"/>
    <cellStyle name="Normal 2 5" xfId="3075"/>
    <cellStyle name="Normal 2 5 2" xfId="3076"/>
    <cellStyle name="Normal 2 5 2 2" xfId="3077"/>
    <cellStyle name="Normal 2 5 3" xfId="3078"/>
    <cellStyle name="Normal 2 50" xfId="5520"/>
    <cellStyle name="Normal 2 51" xfId="5525"/>
    <cellStyle name="Normal 2 52" xfId="5521"/>
    <cellStyle name="Normal 2 53" xfId="5524"/>
    <cellStyle name="Normal 2 54" xfId="5522"/>
    <cellStyle name="Normal 2 6" xfId="3079"/>
    <cellStyle name="Normal 2 6 2" xfId="3080"/>
    <cellStyle name="Normal 2 6 2 2" xfId="3081"/>
    <cellStyle name="Normal 2 7" xfId="3082"/>
    <cellStyle name="Normal 2 7 2" xfId="3083"/>
    <cellStyle name="Normal 2 7 2 2" xfId="3084"/>
    <cellStyle name="Normal 2 8" xfId="39"/>
    <cellStyle name="Normal 2 8 2" xfId="3085"/>
    <cellStyle name="Normal 2 8 2 2" xfId="3086"/>
    <cellStyle name="Normal 2 8 3" xfId="3087"/>
    <cellStyle name="Normal 2 9" xfId="3088"/>
    <cellStyle name="Normal 2 9 2" xfId="3089"/>
    <cellStyle name="Normal 2_05-12  KH trung han 2016-2020 - Liem Thinh edited" xfId="3090"/>
    <cellStyle name="Normal 20" xfId="3091"/>
    <cellStyle name="Normal 20 2" xfId="3092"/>
    <cellStyle name="Normal 20 3" xfId="3093"/>
    <cellStyle name="Normal 21" xfId="3094"/>
    <cellStyle name="Normal 21 2" xfId="3095"/>
    <cellStyle name="Normal 22" xfId="3096"/>
    <cellStyle name="Normal 22 2" xfId="3097"/>
    <cellStyle name="Normal 23" xfId="3098"/>
    <cellStyle name="Normal 23 2" xfId="3099"/>
    <cellStyle name="Normal 23 3" xfId="3100"/>
    <cellStyle name="Normal 24" xfId="3101"/>
    <cellStyle name="Normal 24 2" xfId="3102"/>
    <cellStyle name="Normal 24 2 2" xfId="3103"/>
    <cellStyle name="Normal 25" xfId="3104"/>
    <cellStyle name="Normal 25 2" xfId="3105"/>
    <cellStyle name="Normal 25 3" xfId="3106"/>
    <cellStyle name="Normal 26" xfId="3107"/>
    <cellStyle name="Normal 26 2" xfId="3108"/>
    <cellStyle name="Normal 27" xfId="3109"/>
    <cellStyle name="Normal 27 2" xfId="3110"/>
    <cellStyle name="Normal 28" xfId="3111"/>
    <cellStyle name="Normal 28 2" xfId="3112"/>
    <cellStyle name="Normal 29" xfId="3113"/>
    <cellStyle name="Normal 29 2" xfId="3114"/>
    <cellStyle name="Normal 29 3" xfId="5481"/>
    <cellStyle name="Normal 29 4" xfId="5350"/>
    <cellStyle name="Normal 29 5" xfId="5523"/>
    <cellStyle name="Normal 3" xfId="13"/>
    <cellStyle name="Normal 3 10" xfId="3116"/>
    <cellStyle name="Normal 3 11" xfId="3117"/>
    <cellStyle name="Normal 3 12" xfId="3118"/>
    <cellStyle name="Normal 3 13" xfId="3119"/>
    <cellStyle name="Normal 3 14" xfId="3120"/>
    <cellStyle name="Normal 3 15" xfId="3121"/>
    <cellStyle name="Normal 3 16" xfId="3122"/>
    <cellStyle name="Normal 3 17" xfId="3123"/>
    <cellStyle name="Normal 3 18" xfId="3124"/>
    <cellStyle name="Normal 3 19" xfId="3115"/>
    <cellStyle name="Normal 3 2" xfId="3125"/>
    <cellStyle name="Normal 3 2 10" xfId="3126"/>
    <cellStyle name="Normal 3 2 2" xfId="3127"/>
    <cellStyle name="Normal 3 2 2 2" xfId="3128"/>
    <cellStyle name="Normal 3 2 3" xfId="3129"/>
    <cellStyle name="Normal 3 2 3 2" xfId="3130"/>
    <cellStyle name="Normal 3 2 4" xfId="3131"/>
    <cellStyle name="Normal 3 2 5" xfId="3132"/>
    <cellStyle name="Normal 3 2 5 2" xfId="3133"/>
    <cellStyle name="Normal 3 2 5 2 2" xfId="3134"/>
    <cellStyle name="Normal 3 2 5 2 2 2" xfId="3135"/>
    <cellStyle name="Normal 3 2 5 2 3" xfId="3136"/>
    <cellStyle name="Normal 3 2 5 3" xfId="3137"/>
    <cellStyle name="Normal 3 2 5 3 2" xfId="3138"/>
    <cellStyle name="Normal 3 2 5 4" xfId="3139"/>
    <cellStyle name="Normal 3 2 6" xfId="3140"/>
    <cellStyle name="Normal 3 2 6 2" xfId="3141"/>
    <cellStyle name="Normal 3 2 6 2 2" xfId="3142"/>
    <cellStyle name="Normal 3 2 6 2 2 2" xfId="3143"/>
    <cellStyle name="Normal 3 2 6 2 3" xfId="3144"/>
    <cellStyle name="Normal 3 2 6 3" xfId="3145"/>
    <cellStyle name="Normal 3 2 6 3 2" xfId="3146"/>
    <cellStyle name="Normal 3 2 6 4" xfId="3147"/>
    <cellStyle name="Normal 3 2 7" xfId="3148"/>
    <cellStyle name="Normal 3 2 7 2" xfId="3149"/>
    <cellStyle name="Normal 3 2 7 2 2" xfId="3150"/>
    <cellStyle name="Normal 3 2 7 3" xfId="3151"/>
    <cellStyle name="Normal 3 2 8" xfId="3152"/>
    <cellStyle name="Normal 3 2 8 2" xfId="3153"/>
    <cellStyle name="Normal 3 2 8 2 2" xfId="3154"/>
    <cellStyle name="Normal 3 2 8 3" xfId="3155"/>
    <cellStyle name="Normal 3 2 9" xfId="3156"/>
    <cellStyle name="Normal 3 2 9 2" xfId="3157"/>
    <cellStyle name="Normal 3 3" xfId="3158"/>
    <cellStyle name="Normal 3 3 2" xfId="3159"/>
    <cellStyle name="Normal 3 4" xfId="3160"/>
    <cellStyle name="Normal 3 4 2" xfId="3161"/>
    <cellStyle name="Normal 3 5" xfId="3162"/>
    <cellStyle name="Normal 3 6" xfId="3163"/>
    <cellStyle name="Normal 3 7" xfId="3164"/>
    <cellStyle name="Normal 3 8" xfId="3165"/>
    <cellStyle name="Normal 3 9" xfId="3166"/>
    <cellStyle name="Normal 3_Bieu TH TPCP Vung TNB ngay 4-1-2012" xfId="3167"/>
    <cellStyle name="Normal 30" xfId="3168"/>
    <cellStyle name="Normal 30 2" xfId="3169"/>
    <cellStyle name="Normal 30 2 2" xfId="3170"/>
    <cellStyle name="Normal 30 2 2 2" xfId="3171"/>
    <cellStyle name="Normal 30 2 2 2 2" xfId="3172"/>
    <cellStyle name="Normal 30 2 2 3" xfId="3173"/>
    <cellStyle name="Normal 30 2 3" xfId="3174"/>
    <cellStyle name="Normal 30 2 3 2" xfId="3175"/>
    <cellStyle name="Normal 30 2 4" xfId="3176"/>
    <cellStyle name="Normal 30 3" xfId="3177"/>
    <cellStyle name="Normal 30 3 2" xfId="3178"/>
    <cellStyle name="Normal 30 3 2 2" xfId="3179"/>
    <cellStyle name="Normal 30 3 2 2 2" xfId="3180"/>
    <cellStyle name="Normal 30 3 2 3" xfId="3181"/>
    <cellStyle name="Normal 30 3 3" xfId="3182"/>
    <cellStyle name="Normal 30 3 3 2" xfId="3183"/>
    <cellStyle name="Normal 30 3 4" xfId="3184"/>
    <cellStyle name="Normal 30 4" xfId="3185"/>
    <cellStyle name="Normal 30 4 2" xfId="3186"/>
    <cellStyle name="Normal 30 4 2 2" xfId="3187"/>
    <cellStyle name="Normal 30 4 3" xfId="3188"/>
    <cellStyle name="Normal 30 5" xfId="3189"/>
    <cellStyle name="Normal 30 5 2" xfId="3190"/>
    <cellStyle name="Normal 30 6" xfId="3191"/>
    <cellStyle name="Normal 30 6 2" xfId="3192"/>
    <cellStyle name="Normal 30 7" xfId="3193"/>
    <cellStyle name="Normal 31" xfId="3194"/>
    <cellStyle name="Normal 31 2" xfId="3195"/>
    <cellStyle name="Normal 31 2 2" xfId="3196"/>
    <cellStyle name="Normal 31 2 2 2" xfId="3197"/>
    <cellStyle name="Normal 31 2 2 2 2" xfId="3198"/>
    <cellStyle name="Normal 31 2 2 3" xfId="3199"/>
    <cellStyle name="Normal 31 2 3" xfId="3200"/>
    <cellStyle name="Normal 31 2 3 2" xfId="3201"/>
    <cellStyle name="Normal 31 2 3 2 2" xfId="3202"/>
    <cellStyle name="Normal 31 2 3 3" xfId="3203"/>
    <cellStyle name="Normal 31 2 3 3 2" xfId="3204"/>
    <cellStyle name="Normal 31 2 4" xfId="3205"/>
    <cellStyle name="Normal 31 3" xfId="3206"/>
    <cellStyle name="Normal 31 3 2" xfId="3207"/>
    <cellStyle name="Normal 31 3 2 2" xfId="3208"/>
    <cellStyle name="Normal 31 3 2 2 2" xfId="3209"/>
    <cellStyle name="Normal 31 3 2 3" xfId="3210"/>
    <cellStyle name="Normal 31 3 3" xfId="3211"/>
    <cellStyle name="Normal 31 3 3 2" xfId="3212"/>
    <cellStyle name="Normal 31 3 4" xfId="3213"/>
    <cellStyle name="Normal 31 4" xfId="3214"/>
    <cellStyle name="Normal 31 4 2" xfId="3215"/>
    <cellStyle name="Normal 31 4 2 2" xfId="3216"/>
    <cellStyle name="Normal 31 4 3" xfId="3217"/>
    <cellStyle name="Normal 31 5" xfId="3218"/>
    <cellStyle name="Normal 31 5 2" xfId="3219"/>
    <cellStyle name="Normal 31 6" xfId="3220"/>
    <cellStyle name="Normal 32" xfId="3221"/>
    <cellStyle name="Normal 32 2" xfId="3222"/>
    <cellStyle name="Normal 32 2 2" xfId="3223"/>
    <cellStyle name="Normal 32 2 2 2" xfId="3224"/>
    <cellStyle name="Normal 32 2 2 2 2" xfId="3225"/>
    <cellStyle name="Normal 32 2 2 3" xfId="3226"/>
    <cellStyle name="Normal 32 2 3" xfId="3227"/>
    <cellStyle name="Normal 32 2 3 2" xfId="3228"/>
    <cellStyle name="Normal 32 2 4" xfId="3229"/>
    <cellStyle name="Normal 33" xfId="3230"/>
    <cellStyle name="Normal 33 2" xfId="3231"/>
    <cellStyle name="Normal 34" xfId="3232"/>
    <cellStyle name="Normal 35" xfId="3233"/>
    <cellStyle name="Normal 36" xfId="3234"/>
    <cellStyle name="Normal 37" xfId="3235"/>
    <cellStyle name="Normal 37 2" xfId="3236"/>
    <cellStyle name="Normal 37 2 2" xfId="3237"/>
    <cellStyle name="Normal 37 2 3" xfId="3238"/>
    <cellStyle name="Normal 37 3" xfId="3239"/>
    <cellStyle name="Normal 37 3 2" xfId="3240"/>
    <cellStyle name="Normal 37 4" xfId="3241"/>
    <cellStyle name="Normal 38" xfId="3242"/>
    <cellStyle name="Normal 38 2" xfId="3243"/>
    <cellStyle name="Normal 38 2 2" xfId="3244"/>
    <cellStyle name="Normal 39" xfId="3245"/>
    <cellStyle name="Normal 39 2" xfId="3246"/>
    <cellStyle name="Normal 39 2 2" xfId="3247"/>
    <cellStyle name="Normal 39 2 2 2" xfId="3248"/>
    <cellStyle name="Normal 39 2 2 2 2" xfId="3249"/>
    <cellStyle name="Normal 39 2 2 3" xfId="3250"/>
    <cellStyle name="Normal 39 2 3" xfId="3251"/>
    <cellStyle name="Normal 39 2 3 2" xfId="3252"/>
    <cellStyle name="Normal 39 2 4" xfId="3253"/>
    <cellStyle name="Normal 39 3" xfId="3254"/>
    <cellStyle name="Normal 39 3 2" xfId="3255"/>
    <cellStyle name="Normal 39 3 2 2" xfId="3256"/>
    <cellStyle name="Normal 39 3 2 2 2" xfId="3257"/>
    <cellStyle name="Normal 39 3 2 3" xfId="3258"/>
    <cellStyle name="Normal 39 3 3" xfId="3259"/>
    <cellStyle name="Normal 39 3 3 2" xfId="3260"/>
    <cellStyle name="Normal 39 3 4" xfId="3261"/>
    <cellStyle name="Normal 4" xfId="3262"/>
    <cellStyle name="Normal 4 10" xfId="3263"/>
    <cellStyle name="Normal 4 11" xfId="3264"/>
    <cellStyle name="Normal 4 12" xfId="3265"/>
    <cellStyle name="Normal 4 13" xfId="3266"/>
    <cellStyle name="Normal 4 14" xfId="3267"/>
    <cellStyle name="Normal 4 15" xfId="3268"/>
    <cellStyle name="Normal 4 16" xfId="3269"/>
    <cellStyle name="Normal 4 17" xfId="3270"/>
    <cellStyle name="Normal 4 2" xfId="3271"/>
    <cellStyle name="Normal 4 2 2" xfId="3272"/>
    <cellStyle name="Normal 4 2 2 2" xfId="3273"/>
    <cellStyle name="Normal 4 3" xfId="3274"/>
    <cellStyle name="Normal 4 4" xfId="3275"/>
    <cellStyle name="Normal 4 5" xfId="3276"/>
    <cellStyle name="Normal 4 6" xfId="3277"/>
    <cellStyle name="Normal 4 7" xfId="3278"/>
    <cellStyle name="Normal 4 8" xfId="3279"/>
    <cellStyle name="Normal 4 9" xfId="3280"/>
    <cellStyle name="Normal 4_Bang bieu" xfId="3281"/>
    <cellStyle name="Normal 40" xfId="3282"/>
    <cellStyle name="Normal 41" xfId="3283"/>
    <cellStyle name="Normal 42" xfId="3284"/>
    <cellStyle name="Normal 43" xfId="3285"/>
    <cellStyle name="Normal 44" xfId="3286"/>
    <cellStyle name="Normal 45" xfId="3287"/>
    <cellStyle name="Normal 46" xfId="3288"/>
    <cellStyle name="Normal 46 2" xfId="3289"/>
    <cellStyle name="Normal 46 2 2" xfId="3290"/>
    <cellStyle name="Normal 46 2 2 2" xfId="3291"/>
    <cellStyle name="Normal 46 2 3" xfId="3292"/>
    <cellStyle name="Normal 46 3" xfId="3293"/>
    <cellStyle name="Normal 46 3 2" xfId="3294"/>
    <cellStyle name="Normal 46 4" xfId="3295"/>
    <cellStyle name="Normal 47" xfId="3296"/>
    <cellStyle name="Normal 48" xfId="3297"/>
    <cellStyle name="Normal 49" xfId="3298"/>
    <cellStyle name="Normal 5" xfId="15"/>
    <cellStyle name="Normal 5 2" xfId="3300"/>
    <cellStyle name="Normal 5 2 2" xfId="3301"/>
    <cellStyle name="Normal 5 3" xfId="3302"/>
    <cellStyle name="Normal 5 3 2" xfId="3303"/>
    <cellStyle name="Normal 5 4" xfId="3299"/>
    <cellStyle name="Normal 50" xfId="3304"/>
    <cellStyle name="Normal 51" xfId="3305"/>
    <cellStyle name="Normal 52" xfId="3306"/>
    <cellStyle name="Normal 52 2" xfId="3307"/>
    <cellStyle name="Normal 52 2 2" xfId="3308"/>
    <cellStyle name="Normal 52 2 3" xfId="3309"/>
    <cellStyle name="Normal 52 2 3 2" xfId="3310"/>
    <cellStyle name="Normal 52 3" xfId="3311"/>
    <cellStyle name="Normal 52 5 2 2 2" xfId="3312"/>
    <cellStyle name="Normal 52 5 2 2 2 2" xfId="3313"/>
    <cellStyle name="Normal 53" xfId="3314"/>
    <cellStyle name="Normal 53 2" xfId="3315"/>
    <cellStyle name="Normal 53 2 2" xfId="3316"/>
    <cellStyle name="Normal 53 3" xfId="3317"/>
    <cellStyle name="Normal 54" xfId="3318"/>
    <cellStyle name="Normal 54 2" xfId="3319"/>
    <cellStyle name="Normal 54 2 2" xfId="3320"/>
    <cellStyle name="Normal 54 3" xfId="3321"/>
    <cellStyle name="Normal 54 4" xfId="3322"/>
    <cellStyle name="Normal 55" xfId="3323"/>
    <cellStyle name="Normal 55 2" xfId="3324"/>
    <cellStyle name="Normal 55 2 2" xfId="3325"/>
    <cellStyle name="Normal 55 2 2 2" xfId="3326"/>
    <cellStyle name="Normal 55 2 3" xfId="3327"/>
    <cellStyle name="Normal 55 3" xfId="3328"/>
    <cellStyle name="Normal 55 3 2" xfId="3329"/>
    <cellStyle name="Normal 55 4" xfId="3330"/>
    <cellStyle name="Normal 56" xfId="3331"/>
    <cellStyle name="Normal 56 2" xfId="3332"/>
    <cellStyle name="Normal 56 2 2" xfId="3333"/>
    <cellStyle name="Normal 56 2 2 2" xfId="3334"/>
    <cellStyle name="Normal 56 2 2 2 2" xfId="3335"/>
    <cellStyle name="Normal 56 2 2 3" xfId="3336"/>
    <cellStyle name="Normal 56 2 3" xfId="3337"/>
    <cellStyle name="Normal 56 2 3 2" xfId="3338"/>
    <cellStyle name="Normal 56 2 4" xfId="3339"/>
    <cellStyle name="Normal 56 3" xfId="3340"/>
    <cellStyle name="Normal 56 3 2" xfId="3341"/>
    <cellStyle name="Normal 56 3 2 2" xfId="3342"/>
    <cellStyle name="Normal 56 3 3" xfId="3343"/>
    <cellStyle name="Normal 56 4" xfId="3344"/>
    <cellStyle name="Normal 56 4 2" xfId="3345"/>
    <cellStyle name="Normal 56 5" xfId="3346"/>
    <cellStyle name="Normal 57" xfId="3347"/>
    <cellStyle name="Normal 57 2" xfId="3348"/>
    <cellStyle name="Normal 57 2 2" xfId="3349"/>
    <cellStyle name="Normal 57 3" xfId="3350"/>
    <cellStyle name="Normal 58" xfId="3351"/>
    <cellStyle name="Normal 58 2" xfId="3352"/>
    <cellStyle name="Normal 59" xfId="3353"/>
    <cellStyle name="Normal 6" xfId="14"/>
    <cellStyle name="Normal 6 10" xfId="3355"/>
    <cellStyle name="Normal 6 11" xfId="3356"/>
    <cellStyle name="Normal 6 12" xfId="3357"/>
    <cellStyle name="Normal 6 13" xfId="3358"/>
    <cellStyle name="Normal 6 14" xfId="3359"/>
    <cellStyle name="Normal 6 15" xfId="3360"/>
    <cellStyle name="Normal 6 16" xfId="3361"/>
    <cellStyle name="Normal 6 17" xfId="3354"/>
    <cellStyle name="Normal 6 2" xfId="3362"/>
    <cellStyle name="Normal 6 2 2" xfId="3363"/>
    <cellStyle name="Normal 6 3" xfId="3364"/>
    <cellStyle name="Normal 6 4" xfId="3365"/>
    <cellStyle name="Normal 6 4 2" xfId="3366"/>
    <cellStyle name="Normal 6 5" xfId="3367"/>
    <cellStyle name="Normal 6 6" xfId="3368"/>
    <cellStyle name="Normal 6 7" xfId="3369"/>
    <cellStyle name="Normal 6 8" xfId="3370"/>
    <cellStyle name="Normal 6 9" xfId="3371"/>
    <cellStyle name="Normal 6_TPCP trinh UBND ngay 27-12" xfId="3372"/>
    <cellStyle name="Normal 60" xfId="3373"/>
    <cellStyle name="Normal 60 2" xfId="3374"/>
    <cellStyle name="Normal 61" xfId="3375"/>
    <cellStyle name="Normal 62" xfId="3376"/>
    <cellStyle name="Normal 63" xfId="3377"/>
    <cellStyle name="Normal 64" xfId="5239"/>
    <cellStyle name="Normal 65" xfId="5247"/>
    <cellStyle name="Normal 66" xfId="3378"/>
    <cellStyle name="Normal 67" xfId="5253"/>
    <cellStyle name="Normal 68" xfId="5255"/>
    <cellStyle name="Normal 69" xfId="5256"/>
    <cellStyle name="Normal 7" xfId="22"/>
    <cellStyle name="Normal 7 2" xfId="3379"/>
    <cellStyle name="Normal 7 2 3" xfId="3380"/>
    <cellStyle name="Normal 7 3" xfId="3381"/>
    <cellStyle name="Normal 7 3 2" xfId="3382"/>
    <cellStyle name="Normal 7 3 2 2" xfId="3383"/>
    <cellStyle name="Normal 7 3 3" xfId="3384"/>
    <cellStyle name="Normal 7_!1 1 bao cao giao KH ve HTCMT vung TNB   12-12-2011" xfId="3385"/>
    <cellStyle name="Normal 70" xfId="5257"/>
    <cellStyle name="Normal 79" xfId="3386"/>
    <cellStyle name="Normal 79 2" xfId="3387"/>
    <cellStyle name="Normal 79 2 2" xfId="3388"/>
    <cellStyle name="Normal 79 2 2 2" xfId="3389"/>
    <cellStyle name="Normal 79 2 2 2 2" xfId="3390"/>
    <cellStyle name="Normal 79 2 2 3" xfId="3391"/>
    <cellStyle name="Normal 79 2 3" xfId="3392"/>
    <cellStyle name="Normal 79 2 3 2" xfId="3393"/>
    <cellStyle name="Normal 79 2 4" xfId="3394"/>
    <cellStyle name="Normal 79 3" xfId="3395"/>
    <cellStyle name="Normal 79 3 2" xfId="3396"/>
    <cellStyle name="Normal 79 3 2 2" xfId="3397"/>
    <cellStyle name="Normal 79 3 3" xfId="3398"/>
    <cellStyle name="Normal 79 4" xfId="3399"/>
    <cellStyle name="Normal 79 4 2" xfId="3400"/>
    <cellStyle name="Normal 79 5" xfId="3401"/>
    <cellStyle name="Normal 8" xfId="3402"/>
    <cellStyle name="Normal 8 2" xfId="3403"/>
    <cellStyle name="Normal 8 2 2" xfId="3404"/>
    <cellStyle name="Normal 8 2 2 2" xfId="3405"/>
    <cellStyle name="Normal 8 2 3" xfId="3406"/>
    <cellStyle name="Normal 8 3" xfId="3407"/>
    <cellStyle name="Normal 8_21.3.2012Tong hop von ung nam 2012(banBCa.Hong)" xfId="3408"/>
    <cellStyle name="Normal 821" xfId="3409"/>
    <cellStyle name="Normal 9" xfId="25"/>
    <cellStyle name="Normal 9 2" xfId="3411"/>
    <cellStyle name="Normal 9 3" xfId="3412"/>
    <cellStyle name="Normal 9 4" xfId="3413"/>
    <cellStyle name="Normal 9 4 2" xfId="3414"/>
    <cellStyle name="Normal 9 5" xfId="3410"/>
    <cellStyle name="Normal 9_Bieu KH trung han BKH TW" xfId="3415"/>
    <cellStyle name="Normal_Bieu mau (CV )" xfId="4"/>
    <cellStyle name="Normal_Bieu mau (CV ) 2" xfId="17"/>
    <cellStyle name="Normal_Tables_Commune" xfId="12"/>
    <cellStyle name="Normal1" xfId="3416"/>
    <cellStyle name="Normal8" xfId="3417"/>
    <cellStyle name="Normale_ PESO ELETTR." xfId="3418"/>
    <cellStyle name="Normalny_Cennik obowiazuje od 06-08-2001 r (1)" xfId="3419"/>
    <cellStyle name="Note 2" xfId="3420"/>
    <cellStyle name="Note 2 2" xfId="3421"/>
    <cellStyle name="Note 2 2 2" xfId="5352"/>
    <cellStyle name="Note 2 3" xfId="5351"/>
    <cellStyle name="Note 3" xfId="3422"/>
    <cellStyle name="Note 3 2" xfId="3423"/>
    <cellStyle name="Note 3 2 2" xfId="5354"/>
    <cellStyle name="Note 3 3" xfId="5353"/>
    <cellStyle name="Note 4" xfId="3424"/>
    <cellStyle name="Note 4 2" xfId="3425"/>
    <cellStyle name="Note 4 2 2" xfId="5356"/>
    <cellStyle name="Note 4 3" xfId="5355"/>
    <cellStyle name="Note 5" xfId="3426"/>
    <cellStyle name="Note 5 2" xfId="5357"/>
    <cellStyle name="Note 6" xfId="3427"/>
    <cellStyle name="Note 6 2" xfId="3428"/>
    <cellStyle name="NWM" xfId="3429"/>
    <cellStyle name="nga" xfId="2795"/>
    <cellStyle name="nga 2" xfId="2796"/>
    <cellStyle name="nga 3" xfId="2797"/>
    <cellStyle name="nga 4" xfId="2798"/>
    <cellStyle name="Ò_x000d_Normal_123569" xfId="3430"/>
    <cellStyle name="Ò_x005f_x000d_Normal_123569" xfId="3431"/>
    <cellStyle name="Ò_x005f_x005f_x005f_x000d_Normal_123569" xfId="3432"/>
    <cellStyle name="Œ…‹æØ‚è [0.00]_ÆÂ¹²" xfId="3433"/>
    <cellStyle name="Œ…‹æØ‚è_laroux" xfId="3434"/>
    <cellStyle name="oft Excel]_x000a__x000a_Comment=open=/f ‚ðw’è‚·‚é‚ÆAƒ†[ƒU[’è‹`ŠÖ”‚ðŠÖ”“\‚è•t‚¯‚Ìˆê——‚É“o˜^‚·‚é‚±‚Æ‚ª‚Å‚«‚Ü‚·B_x000a__x000a_Maximized" xfId="3435"/>
    <cellStyle name="oft Excel]_x000a__x000a_Comment=The open=/f lines load custom functions into the Paste Function list._x000a__x000a_Maximized=2_x000a__x000a_Basics=1_x000a__x000a_A" xfId="3436"/>
    <cellStyle name="oft Excel]_x000a__x000a_Comment=The open=/f lines load custom functions into the Paste Function list._x000a__x000a_Maximized=3_x000a__x000a_Basics=1_x000a__x000a_A" xfId="3437"/>
    <cellStyle name="oft Excel]_x000d__x000a_Comment=open=/f ‚ðw’è‚·‚é‚ÆAƒ†[ƒU[’è‹`ŠÖ”‚ðŠÖ”“\‚è•t‚¯‚Ìˆê——‚É“o˜^‚·‚é‚±‚Æ‚ª‚Å‚«‚Ü‚·B_x000d__x000a_Maximized" xfId="3438"/>
    <cellStyle name="oft Excel]_x000d__x000a_Comment=open=/f ‚ðŽw’è‚·‚é‚ÆAƒ†[ƒU[’è‹`ŠÖ”‚ðŠÖ”“\‚è•t‚¯‚Ìˆê——‚É“o˜^‚·‚é‚±‚Æ‚ª‚Å‚«‚Ü‚·B_x000d__x000a_Maximized" xfId="3439"/>
    <cellStyle name="oft Excel]_x000d__x000a_Comment=The open=/f lines load custom functions into the Paste Function list._x000d__x000a_Maximized=2_x000d__x000a_Basics=1_x000d__x000a_A" xfId="3440"/>
    <cellStyle name="oft Excel]_x000d__x000a_Comment=The open=/f lines load custom functions into the Paste Function list._x000d__x000a_Maximized=3_x000d__x000a_Basics=1_x000d__x000a_A" xfId="3441"/>
    <cellStyle name="oft Excel]_x005f_x000d__x005f_x000a_Comment=open=/f ‚ðw’è‚·‚é‚ÆAƒ†[ƒU[’è‹`ŠÖ”‚ðŠÖ”“\‚è•t‚¯‚Ìˆê——‚É“o˜^‚·‚é‚±‚Æ‚ª‚Å‚«‚Ü‚·B_x005f_x000d__x005f_x000a_Maximized" xfId="3442"/>
    <cellStyle name="omma [0]_Mktg Prog" xfId="3443"/>
    <cellStyle name="ormal_Sheet1_1" xfId="3444"/>
    <cellStyle name="Output 2" xfId="3445"/>
    <cellStyle name="Output 2 2" xfId="3446"/>
    <cellStyle name="Output 2 3" xfId="5358"/>
    <cellStyle name="p" xfId="3447"/>
    <cellStyle name="p 2" xfId="3448"/>
    <cellStyle name="p 3" xfId="3449"/>
    <cellStyle name="p 4" xfId="3450"/>
    <cellStyle name="paint" xfId="3451"/>
    <cellStyle name="paint 2" xfId="3452"/>
    <cellStyle name="paint 2 2" xfId="3453"/>
    <cellStyle name="paint_05-12  KH trung han 2016-2020 - Liem Thinh edited" xfId="3454"/>
    <cellStyle name="Pattern" xfId="3455"/>
    <cellStyle name="Pattern 10" xfId="3456"/>
    <cellStyle name="Pattern 11" xfId="3457"/>
    <cellStyle name="Pattern 12" xfId="3458"/>
    <cellStyle name="Pattern 13" xfId="3459"/>
    <cellStyle name="Pattern 14" xfId="3460"/>
    <cellStyle name="Pattern 15" xfId="3461"/>
    <cellStyle name="Pattern 16" xfId="3462"/>
    <cellStyle name="Pattern 2" xfId="3463"/>
    <cellStyle name="Pattern 3" xfId="3464"/>
    <cellStyle name="Pattern 4" xfId="3465"/>
    <cellStyle name="Pattern 5" xfId="3466"/>
    <cellStyle name="Pattern 6" xfId="3467"/>
    <cellStyle name="Pattern 7" xfId="3468"/>
    <cellStyle name="Pattern 8" xfId="3469"/>
    <cellStyle name="Pattern 9" xfId="3470"/>
    <cellStyle name="per.style" xfId="3471"/>
    <cellStyle name="per.style 2" xfId="3472"/>
    <cellStyle name="Percent %" xfId="3473"/>
    <cellStyle name="Percent % Long Underline" xfId="3474"/>
    <cellStyle name="Percent %_Worksheet in  US Financial Statements Ref. Workbook - Single Co" xfId="3475"/>
    <cellStyle name="Percent (0)" xfId="3476"/>
    <cellStyle name="Percent (0) 10" xfId="3477"/>
    <cellStyle name="Percent (0) 11" xfId="3478"/>
    <cellStyle name="Percent (0) 12" xfId="3479"/>
    <cellStyle name="Percent (0) 13" xfId="3480"/>
    <cellStyle name="Percent (0) 14" xfId="3481"/>
    <cellStyle name="Percent (0) 15" xfId="3482"/>
    <cellStyle name="Percent (0) 2" xfId="3483"/>
    <cellStyle name="Percent (0) 3" xfId="3484"/>
    <cellStyle name="Percent (0) 4" xfId="3485"/>
    <cellStyle name="Percent (0) 5" xfId="3486"/>
    <cellStyle name="Percent (0) 6" xfId="3487"/>
    <cellStyle name="Percent (0) 7" xfId="3488"/>
    <cellStyle name="Percent (0) 8" xfId="3489"/>
    <cellStyle name="Percent (0) 9" xfId="3490"/>
    <cellStyle name="Percent [0]" xfId="3491"/>
    <cellStyle name="Percent [0] 10" xfId="3492"/>
    <cellStyle name="Percent [0] 11" xfId="3493"/>
    <cellStyle name="Percent [0] 12" xfId="3494"/>
    <cellStyle name="Percent [0] 13" xfId="3495"/>
    <cellStyle name="Percent [0] 14" xfId="3496"/>
    <cellStyle name="Percent [0] 15" xfId="3497"/>
    <cellStyle name="Percent [0] 16" xfId="3498"/>
    <cellStyle name="Percent [0] 2" xfId="3499"/>
    <cellStyle name="Percent [0] 3" xfId="3500"/>
    <cellStyle name="Percent [0] 4" xfId="3501"/>
    <cellStyle name="Percent [0] 5" xfId="3502"/>
    <cellStyle name="Percent [0] 6" xfId="3503"/>
    <cellStyle name="Percent [0] 7" xfId="3504"/>
    <cellStyle name="Percent [0] 8" xfId="3505"/>
    <cellStyle name="Percent [0] 9" xfId="3506"/>
    <cellStyle name="Percent [00]" xfId="3507"/>
    <cellStyle name="Percent [00] 10" xfId="3508"/>
    <cellStyle name="Percent [00] 11" xfId="3509"/>
    <cellStyle name="Percent [00] 12" xfId="3510"/>
    <cellStyle name="Percent [00] 13" xfId="3511"/>
    <cellStyle name="Percent [00] 14" xfId="3512"/>
    <cellStyle name="Percent [00] 15" xfId="3513"/>
    <cellStyle name="Percent [00] 16" xfId="3514"/>
    <cellStyle name="Percent [00] 2" xfId="3515"/>
    <cellStyle name="Percent [00] 3" xfId="3516"/>
    <cellStyle name="Percent [00] 4" xfId="3517"/>
    <cellStyle name="Percent [00] 5" xfId="3518"/>
    <cellStyle name="Percent [00] 6" xfId="3519"/>
    <cellStyle name="Percent [00] 7" xfId="3520"/>
    <cellStyle name="Percent [00] 8" xfId="3521"/>
    <cellStyle name="Percent [00] 9" xfId="3522"/>
    <cellStyle name="Percent [2]" xfId="3523"/>
    <cellStyle name="Percent [2] 10" xfId="3524"/>
    <cellStyle name="Percent [2] 11" xfId="3525"/>
    <cellStyle name="Percent [2] 12" xfId="3526"/>
    <cellStyle name="Percent [2] 13" xfId="3527"/>
    <cellStyle name="Percent [2] 14" xfId="3528"/>
    <cellStyle name="Percent [2] 15" xfId="3529"/>
    <cellStyle name="Percent [2] 16" xfId="3530"/>
    <cellStyle name="Percent [2] 2" xfId="3531"/>
    <cellStyle name="Percent [2] 2 2" xfId="3532"/>
    <cellStyle name="Percent [2] 3" xfId="3533"/>
    <cellStyle name="Percent [2] 4" xfId="3534"/>
    <cellStyle name="Percent [2] 5" xfId="3535"/>
    <cellStyle name="Percent [2] 6" xfId="3536"/>
    <cellStyle name="Percent [2] 7" xfId="3537"/>
    <cellStyle name="Percent [2] 8" xfId="3538"/>
    <cellStyle name="Percent [2] 9" xfId="3539"/>
    <cellStyle name="Percent 0.0%" xfId="3540"/>
    <cellStyle name="Percent 0.0% Long Underline" xfId="3541"/>
    <cellStyle name="Percent 0.00%" xfId="3542"/>
    <cellStyle name="Percent 0.00% Long Underline" xfId="3543"/>
    <cellStyle name="Percent 0.000%" xfId="3544"/>
    <cellStyle name="Percent 0.000% Long Underline" xfId="3545"/>
    <cellStyle name="Percent 10" xfId="3546"/>
    <cellStyle name="Percent 10 2" xfId="3547"/>
    <cellStyle name="Percent 11" xfId="3548"/>
    <cellStyle name="Percent 11 2" xfId="3549"/>
    <cellStyle name="Percent 12" xfId="3550"/>
    <cellStyle name="Percent 12 2" xfId="3551"/>
    <cellStyle name="Percent 13" xfId="3552"/>
    <cellStyle name="Percent 13 2" xfId="3553"/>
    <cellStyle name="Percent 14" xfId="3554"/>
    <cellStyle name="Percent 14 2" xfId="3555"/>
    <cellStyle name="Percent 15" xfId="3556"/>
    <cellStyle name="Percent 16" xfId="3557"/>
    <cellStyle name="Percent 17" xfId="3558"/>
    <cellStyle name="Percent 18" xfId="3559"/>
    <cellStyle name="Percent 19" xfId="3560"/>
    <cellStyle name="Percent 19 2" xfId="3561"/>
    <cellStyle name="Percent 2" xfId="3562"/>
    <cellStyle name="Percent 2 2" xfId="3563"/>
    <cellStyle name="Percent 2 2 2" xfId="3564"/>
    <cellStyle name="Percent 2 2 3" xfId="3565"/>
    <cellStyle name="Percent 2 3" xfId="3566"/>
    <cellStyle name="Percent 2 4" xfId="3567"/>
    <cellStyle name="Percent 20" xfId="3568"/>
    <cellStyle name="Percent 20 2" xfId="3569"/>
    <cellStyle name="Percent 21" xfId="3570"/>
    <cellStyle name="Percent 22" xfId="3571"/>
    <cellStyle name="Percent 23" xfId="3572"/>
    <cellStyle name="Percent 24" xfId="3573"/>
    <cellStyle name="Percent 24 2" xfId="3574"/>
    <cellStyle name="Percent 25" xfId="3575"/>
    <cellStyle name="Percent 3" xfId="3576"/>
    <cellStyle name="Percent 3 2" xfId="3577"/>
    <cellStyle name="Percent 3 3" xfId="3578"/>
    <cellStyle name="Percent 3 3 2" xfId="3579"/>
    <cellStyle name="Percent 4" xfId="3580"/>
    <cellStyle name="Percent 5" xfId="3581"/>
    <cellStyle name="Percent 5 2" xfId="3582"/>
    <cellStyle name="Percent 6" xfId="3583"/>
    <cellStyle name="Percent 6 2" xfId="3584"/>
    <cellStyle name="Percent 7" xfId="3585"/>
    <cellStyle name="Percent 7 2" xfId="3586"/>
    <cellStyle name="Percent 8" xfId="3587"/>
    <cellStyle name="Percent 8 2" xfId="3588"/>
    <cellStyle name="Percent 9" xfId="3589"/>
    <cellStyle name="Percent 9 2" xfId="3590"/>
    <cellStyle name="PERCENTAGE" xfId="3591"/>
    <cellStyle name="PERCENTAGE 2" xfId="3592"/>
    <cellStyle name="PrePop Currency (0)" xfId="3593"/>
    <cellStyle name="PrePop Currency (0) 10" xfId="3594"/>
    <cellStyle name="PrePop Currency (0) 11" xfId="3595"/>
    <cellStyle name="PrePop Currency (0) 12" xfId="3596"/>
    <cellStyle name="PrePop Currency (0) 13" xfId="3597"/>
    <cellStyle name="PrePop Currency (0) 14" xfId="3598"/>
    <cellStyle name="PrePop Currency (0) 15" xfId="3599"/>
    <cellStyle name="PrePop Currency (0) 16" xfId="3600"/>
    <cellStyle name="PrePop Currency (0) 2" xfId="3601"/>
    <cellStyle name="PrePop Currency (0) 3" xfId="3602"/>
    <cellStyle name="PrePop Currency (0) 4" xfId="3603"/>
    <cellStyle name="PrePop Currency (0) 5" xfId="3604"/>
    <cellStyle name="PrePop Currency (0) 6" xfId="3605"/>
    <cellStyle name="PrePop Currency (0) 7" xfId="3606"/>
    <cellStyle name="PrePop Currency (0) 8" xfId="3607"/>
    <cellStyle name="PrePop Currency (0) 9" xfId="3608"/>
    <cellStyle name="PrePop Currency (2)" xfId="3609"/>
    <cellStyle name="PrePop Currency (2) 10" xfId="3610"/>
    <cellStyle name="PrePop Currency (2) 11" xfId="3611"/>
    <cellStyle name="PrePop Currency (2) 12" xfId="3612"/>
    <cellStyle name="PrePop Currency (2) 13" xfId="3613"/>
    <cellStyle name="PrePop Currency (2) 14" xfId="3614"/>
    <cellStyle name="PrePop Currency (2) 15" xfId="3615"/>
    <cellStyle name="PrePop Currency (2) 16" xfId="3616"/>
    <cellStyle name="PrePop Currency (2) 2" xfId="3617"/>
    <cellStyle name="PrePop Currency (2) 3" xfId="3618"/>
    <cellStyle name="PrePop Currency (2) 4" xfId="3619"/>
    <cellStyle name="PrePop Currency (2) 5" xfId="3620"/>
    <cellStyle name="PrePop Currency (2) 6" xfId="3621"/>
    <cellStyle name="PrePop Currency (2) 7" xfId="3622"/>
    <cellStyle name="PrePop Currency (2) 8" xfId="3623"/>
    <cellStyle name="PrePop Currency (2) 9" xfId="3624"/>
    <cellStyle name="PrePop Units (0)" xfId="3625"/>
    <cellStyle name="PrePop Units (0) 10" xfId="3626"/>
    <cellStyle name="PrePop Units (0) 11" xfId="3627"/>
    <cellStyle name="PrePop Units (0) 12" xfId="3628"/>
    <cellStyle name="PrePop Units (0) 13" xfId="3629"/>
    <cellStyle name="PrePop Units (0) 14" xfId="3630"/>
    <cellStyle name="PrePop Units (0) 15" xfId="3631"/>
    <cellStyle name="PrePop Units (0) 16" xfId="3632"/>
    <cellStyle name="PrePop Units (0) 2" xfId="3633"/>
    <cellStyle name="PrePop Units (0) 3" xfId="3634"/>
    <cellStyle name="PrePop Units (0) 4" xfId="3635"/>
    <cellStyle name="PrePop Units (0) 5" xfId="3636"/>
    <cellStyle name="PrePop Units (0) 6" xfId="3637"/>
    <cellStyle name="PrePop Units (0) 7" xfId="3638"/>
    <cellStyle name="PrePop Units (0) 8" xfId="3639"/>
    <cellStyle name="PrePop Units (0) 9" xfId="3640"/>
    <cellStyle name="PrePop Units (1)" xfId="3641"/>
    <cellStyle name="PrePop Units (1) 10" xfId="3642"/>
    <cellStyle name="PrePop Units (1) 11" xfId="3643"/>
    <cellStyle name="PrePop Units (1) 12" xfId="3644"/>
    <cellStyle name="PrePop Units (1) 13" xfId="3645"/>
    <cellStyle name="PrePop Units (1) 14" xfId="3646"/>
    <cellStyle name="PrePop Units (1) 15" xfId="3647"/>
    <cellStyle name="PrePop Units (1) 16" xfId="3648"/>
    <cellStyle name="PrePop Units (1) 2" xfId="3649"/>
    <cellStyle name="PrePop Units (1) 3" xfId="3650"/>
    <cellStyle name="PrePop Units (1) 4" xfId="3651"/>
    <cellStyle name="PrePop Units (1) 5" xfId="3652"/>
    <cellStyle name="PrePop Units (1) 6" xfId="3653"/>
    <cellStyle name="PrePop Units (1) 7" xfId="3654"/>
    <cellStyle name="PrePop Units (1) 8" xfId="3655"/>
    <cellStyle name="PrePop Units (1) 9" xfId="3656"/>
    <cellStyle name="PrePop Units (2)" xfId="3657"/>
    <cellStyle name="PrePop Units (2) 10" xfId="3658"/>
    <cellStyle name="PrePop Units (2) 11" xfId="3659"/>
    <cellStyle name="PrePop Units (2) 12" xfId="3660"/>
    <cellStyle name="PrePop Units (2) 13" xfId="3661"/>
    <cellStyle name="PrePop Units (2) 14" xfId="3662"/>
    <cellStyle name="PrePop Units (2) 15" xfId="3663"/>
    <cellStyle name="PrePop Units (2) 16" xfId="3664"/>
    <cellStyle name="PrePop Units (2) 2" xfId="3665"/>
    <cellStyle name="PrePop Units (2) 3" xfId="3666"/>
    <cellStyle name="PrePop Units (2) 4" xfId="3667"/>
    <cellStyle name="PrePop Units (2) 5" xfId="3668"/>
    <cellStyle name="PrePop Units (2) 6" xfId="3669"/>
    <cellStyle name="PrePop Units (2) 7" xfId="3670"/>
    <cellStyle name="PrePop Units (2) 8" xfId="3671"/>
    <cellStyle name="PrePop Units (2) 9" xfId="3672"/>
    <cellStyle name="pricing" xfId="3673"/>
    <cellStyle name="pricing 2" xfId="3674"/>
    <cellStyle name="PSChar" xfId="3675"/>
    <cellStyle name="PSHeading" xfId="3676"/>
    <cellStyle name="Quantity" xfId="3677"/>
    <cellStyle name="regstoresfromspecstores" xfId="3678"/>
    <cellStyle name="regstoresfromspecstores 2" xfId="3679"/>
    <cellStyle name="RevList" xfId="3680"/>
    <cellStyle name="rlink_tiªn l­în_x005f_x001b_Hyperlink_TONG HOP KINH PHI" xfId="3681"/>
    <cellStyle name="rmal_ADAdot" xfId="3682"/>
    <cellStyle name="S—_x0008_" xfId="3683"/>
    <cellStyle name="S—_x0008_ 2" xfId="3684"/>
    <cellStyle name="s]_x000a__x000a_spooler=yes_x000a__x000a_load=_x000a__x000a_Beep=yes_x000a__x000a_NullPort=None_x000a__x000a_BorderWidth=3_x000a__x000a_CursorBlinkRate=1200_x000a__x000a_DoubleClickSpeed=452_x000a__x000a_Programs=co" xfId="3685"/>
    <cellStyle name="s]_x000d__x000a_spooler=yes_x000d__x000a_load=_x000d__x000a_Beep=yes_x000d__x000a_NullPort=None_x000d__x000a_BorderWidth=3_x000d__x000a_CursorBlinkRate=1200_x000d__x000a_DoubleClickSpeed=452_x000d__x000a_Programs=co" xfId="3686"/>
    <cellStyle name="s]_x005f_x000d__x005f_x000a_spooler=yes_x005f_x000d__x005f_x000a_load=_x005f_x000d__x005f_x000a_Beep=yes_x005f_x000d__x005f_x000a_NullPort=None_x005f_x000d__x005f_x000a_BorderWidth=3_x005f_x000d__x005f_x000a_CursorBlinkRate=1200_x005f_x000d__x005f_x000a_DoubleClickSpeed=452_x005f_x000d__x005f_x000a_Programs=co" xfId="3687"/>
    <cellStyle name="S—_x0008__KH TPCP vung TNB (03-1-2012)" xfId="3688"/>
    <cellStyle name="S—_x005f_x0008_" xfId="3689"/>
    <cellStyle name="SAPBEXaggData" xfId="3690"/>
    <cellStyle name="SAPBEXaggData 2" xfId="3691"/>
    <cellStyle name="SAPBEXaggData 2 2" xfId="5360"/>
    <cellStyle name="SAPBEXaggData 3" xfId="5359"/>
    <cellStyle name="SAPBEXaggDataEmph" xfId="3692"/>
    <cellStyle name="SAPBEXaggDataEmph 2" xfId="3693"/>
    <cellStyle name="SAPBEXaggDataEmph 2 2" xfId="5362"/>
    <cellStyle name="SAPBEXaggDataEmph 3" xfId="5361"/>
    <cellStyle name="SAPBEXaggItem" xfId="3694"/>
    <cellStyle name="SAPBEXaggItem 2" xfId="3695"/>
    <cellStyle name="SAPBEXaggItem 2 2" xfId="5364"/>
    <cellStyle name="SAPBEXaggItem 3" xfId="5363"/>
    <cellStyle name="SAPBEXchaText" xfId="3696"/>
    <cellStyle name="SAPBEXchaText 2" xfId="3697"/>
    <cellStyle name="SAPBEXexcBad7" xfId="3698"/>
    <cellStyle name="SAPBEXexcBad7 2" xfId="3699"/>
    <cellStyle name="SAPBEXexcBad7 2 2" xfId="5366"/>
    <cellStyle name="SAPBEXexcBad7 3" xfId="5365"/>
    <cellStyle name="SAPBEXexcBad8" xfId="3700"/>
    <cellStyle name="SAPBEXexcBad8 2" xfId="3701"/>
    <cellStyle name="SAPBEXexcBad8 2 2" xfId="5368"/>
    <cellStyle name="SAPBEXexcBad8 3" xfId="5367"/>
    <cellStyle name="SAPBEXexcBad9" xfId="3702"/>
    <cellStyle name="SAPBEXexcBad9 2" xfId="3703"/>
    <cellStyle name="SAPBEXexcBad9 2 2" xfId="5370"/>
    <cellStyle name="SAPBEXexcBad9 3" xfId="5369"/>
    <cellStyle name="SAPBEXexcCritical4" xfId="3704"/>
    <cellStyle name="SAPBEXexcCritical4 2" xfId="3705"/>
    <cellStyle name="SAPBEXexcCritical4 2 2" xfId="5372"/>
    <cellStyle name="SAPBEXexcCritical4 3" xfId="5371"/>
    <cellStyle name="SAPBEXexcCritical5" xfId="3706"/>
    <cellStyle name="SAPBEXexcCritical5 2" xfId="3707"/>
    <cellStyle name="SAPBEXexcCritical5 2 2" xfId="5374"/>
    <cellStyle name="SAPBEXexcCritical5 3" xfId="5373"/>
    <cellStyle name="SAPBEXexcCritical6" xfId="3708"/>
    <cellStyle name="SAPBEXexcCritical6 2" xfId="3709"/>
    <cellStyle name="SAPBEXexcCritical6 2 2" xfId="5376"/>
    <cellStyle name="SAPBEXexcCritical6 3" xfId="5375"/>
    <cellStyle name="SAPBEXexcGood1" xfId="3710"/>
    <cellStyle name="SAPBEXexcGood1 2" xfId="3711"/>
    <cellStyle name="SAPBEXexcGood1 2 2" xfId="5378"/>
    <cellStyle name="SAPBEXexcGood1 3" xfId="5377"/>
    <cellStyle name="SAPBEXexcGood2" xfId="3712"/>
    <cellStyle name="SAPBEXexcGood2 2" xfId="3713"/>
    <cellStyle name="SAPBEXexcGood2 2 2" xfId="5380"/>
    <cellStyle name="SAPBEXexcGood2 3" xfId="5379"/>
    <cellStyle name="SAPBEXexcGood3" xfId="3714"/>
    <cellStyle name="SAPBEXexcGood3 2" xfId="3715"/>
    <cellStyle name="SAPBEXexcGood3 2 2" xfId="5382"/>
    <cellStyle name="SAPBEXexcGood3 3" xfId="5381"/>
    <cellStyle name="SAPBEXfilterDrill" xfId="3716"/>
    <cellStyle name="SAPBEXfilterDrill 2" xfId="3717"/>
    <cellStyle name="SAPBEXfilterItem" xfId="3718"/>
    <cellStyle name="SAPBEXfilterItem 2" xfId="3719"/>
    <cellStyle name="SAPBEXfilterText" xfId="3720"/>
    <cellStyle name="SAPBEXfilterText 2" xfId="3721"/>
    <cellStyle name="SAPBEXformats" xfId="3722"/>
    <cellStyle name="SAPBEXformats 2" xfId="3723"/>
    <cellStyle name="SAPBEXformats 2 2" xfId="5384"/>
    <cellStyle name="SAPBEXformats 3" xfId="5383"/>
    <cellStyle name="SAPBEXheaderItem" xfId="3724"/>
    <cellStyle name="SAPBEXheaderItem 2" xfId="3725"/>
    <cellStyle name="SAPBEXheaderText" xfId="3726"/>
    <cellStyle name="SAPBEXheaderText 2" xfId="3727"/>
    <cellStyle name="SAPBEXresData" xfId="3728"/>
    <cellStyle name="SAPBEXresData 2" xfId="3729"/>
    <cellStyle name="SAPBEXresData 2 2" xfId="5386"/>
    <cellStyle name="SAPBEXresData 3" xfId="5385"/>
    <cellStyle name="SAPBEXresDataEmph" xfId="3730"/>
    <cellStyle name="SAPBEXresDataEmph 2" xfId="3731"/>
    <cellStyle name="SAPBEXresDataEmph 2 2" xfId="5388"/>
    <cellStyle name="SAPBEXresDataEmph 3" xfId="5387"/>
    <cellStyle name="SAPBEXresItem" xfId="3732"/>
    <cellStyle name="SAPBEXresItem 2" xfId="3733"/>
    <cellStyle name="SAPBEXresItem 2 2" xfId="5390"/>
    <cellStyle name="SAPBEXresItem 3" xfId="5389"/>
    <cellStyle name="SAPBEXstdData" xfId="3734"/>
    <cellStyle name="SAPBEXstdData 2" xfId="3735"/>
    <cellStyle name="SAPBEXstdData 2 2" xfId="5392"/>
    <cellStyle name="SAPBEXstdData 3" xfId="5391"/>
    <cellStyle name="SAPBEXstdDataEmph" xfId="3736"/>
    <cellStyle name="SAPBEXstdDataEmph 2" xfId="3737"/>
    <cellStyle name="SAPBEXstdDataEmph 2 2" xfId="5394"/>
    <cellStyle name="SAPBEXstdDataEmph 3" xfId="5393"/>
    <cellStyle name="SAPBEXstdItem" xfId="3738"/>
    <cellStyle name="SAPBEXstdItem 2" xfId="3739"/>
    <cellStyle name="SAPBEXstdItem 2 2" xfId="5396"/>
    <cellStyle name="SAPBEXstdItem 3" xfId="5395"/>
    <cellStyle name="SAPBEXtitle" xfId="3740"/>
    <cellStyle name="SAPBEXtitle 2" xfId="3741"/>
    <cellStyle name="SAPBEXtitle 2 2" xfId="5398"/>
    <cellStyle name="SAPBEXtitle 3" xfId="5397"/>
    <cellStyle name="SAPBEXundefined" xfId="3742"/>
    <cellStyle name="SAPBEXundefined 2" xfId="3743"/>
    <cellStyle name="SAPBEXundefined 2 2" xfId="5400"/>
    <cellStyle name="SAPBEXundefined 3" xfId="5399"/>
    <cellStyle name="serJet 1200 Series PCL 6" xfId="3744"/>
    <cellStyle name="SHADEDSTORES" xfId="3745"/>
    <cellStyle name="SHADEDSTORES 2" xfId="3746"/>
    <cellStyle name="SHADEDSTORES 2 2" xfId="3747"/>
    <cellStyle name="SHADEDSTORES 2 2 2" xfId="5403"/>
    <cellStyle name="SHADEDSTORES 2 3" xfId="5402"/>
    <cellStyle name="SHADEDSTORES 3" xfId="3748"/>
    <cellStyle name="SHADEDSTORES 3 2" xfId="5404"/>
    <cellStyle name="SHADEDSTORES 4" xfId="5401"/>
    <cellStyle name="songuyen" xfId="3749"/>
    <cellStyle name="specstores" xfId="3750"/>
    <cellStyle name="Standard_AAbgleich" xfId="3751"/>
    <cellStyle name="STTDG" xfId="3752"/>
    <cellStyle name="style" xfId="3753"/>
    <cellStyle name="Style 1" xfId="3754"/>
    <cellStyle name="Style 1 2" xfId="3755"/>
    <cellStyle name="Style 1 2 2" xfId="3756"/>
    <cellStyle name="Style 1 3" xfId="3757"/>
    <cellStyle name="Style 1 3 2" xfId="3758"/>
    <cellStyle name="Style 1 4" xfId="3759"/>
    <cellStyle name="Style 1 5" xfId="3760"/>
    <cellStyle name="Style 10" xfId="3761"/>
    <cellStyle name="Style 10 2" xfId="3762"/>
    <cellStyle name="Style 100" xfId="3763"/>
    <cellStyle name="Style 101" xfId="3764"/>
    <cellStyle name="Style 102" xfId="3765"/>
    <cellStyle name="Style 103" xfId="3766"/>
    <cellStyle name="Style 104" xfId="3767"/>
    <cellStyle name="Style 105" xfId="3768"/>
    <cellStyle name="Style 106" xfId="3769"/>
    <cellStyle name="Style 107" xfId="3770"/>
    <cellStyle name="Style 108" xfId="3771"/>
    <cellStyle name="Style 109" xfId="3772"/>
    <cellStyle name="Style 11" xfId="3773"/>
    <cellStyle name="Style 11 2" xfId="3774"/>
    <cellStyle name="Style 110" xfId="3775"/>
    <cellStyle name="Style 111" xfId="3776"/>
    <cellStyle name="Style 112" xfId="3777"/>
    <cellStyle name="Style 113" xfId="3778"/>
    <cellStyle name="Style 114" xfId="3779"/>
    <cellStyle name="Style 115" xfId="3780"/>
    <cellStyle name="Style 116" xfId="3781"/>
    <cellStyle name="Style 117" xfId="3782"/>
    <cellStyle name="Style 118" xfId="3783"/>
    <cellStyle name="Style 119" xfId="3784"/>
    <cellStyle name="Style 12" xfId="3785"/>
    <cellStyle name="Style 12 2" xfId="3786"/>
    <cellStyle name="Style 120" xfId="3787"/>
    <cellStyle name="Style 121" xfId="3788"/>
    <cellStyle name="Style 122" xfId="3789"/>
    <cellStyle name="Style 123" xfId="3790"/>
    <cellStyle name="Style 124" xfId="3791"/>
    <cellStyle name="Style 125" xfId="3792"/>
    <cellStyle name="Style 126" xfId="3793"/>
    <cellStyle name="Style 127" xfId="3794"/>
    <cellStyle name="Style 128" xfId="3795"/>
    <cellStyle name="Style 129" xfId="3796"/>
    <cellStyle name="Style 13" xfId="3797"/>
    <cellStyle name="Style 13 2" xfId="3798"/>
    <cellStyle name="Style 130" xfId="3799"/>
    <cellStyle name="Style 131" xfId="3800"/>
    <cellStyle name="Style 132" xfId="3801"/>
    <cellStyle name="Style 133" xfId="3802"/>
    <cellStyle name="Style 134" xfId="3803"/>
    <cellStyle name="Style 135" xfId="3804"/>
    <cellStyle name="Style 136" xfId="3805"/>
    <cellStyle name="Style 137" xfId="3806"/>
    <cellStyle name="Style 138" xfId="3807"/>
    <cellStyle name="Style 139" xfId="3808"/>
    <cellStyle name="Style 14" xfId="3809"/>
    <cellStyle name="Style 14 2" xfId="3810"/>
    <cellStyle name="Style 140" xfId="3811"/>
    <cellStyle name="Style 141" xfId="3812"/>
    <cellStyle name="Style 142" xfId="3813"/>
    <cellStyle name="Style 143" xfId="3814"/>
    <cellStyle name="Style 144" xfId="3815"/>
    <cellStyle name="Style 145" xfId="3816"/>
    <cellStyle name="Style 146" xfId="3817"/>
    <cellStyle name="Style 147" xfId="3818"/>
    <cellStyle name="Style 148" xfId="3819"/>
    <cellStyle name="Style 149" xfId="3820"/>
    <cellStyle name="Style 15" xfId="3821"/>
    <cellStyle name="Style 15 2" xfId="3822"/>
    <cellStyle name="Style 150" xfId="3823"/>
    <cellStyle name="Style 151" xfId="3824"/>
    <cellStyle name="Style 152" xfId="3825"/>
    <cellStyle name="Style 153" xfId="3826"/>
    <cellStyle name="Style 154" xfId="3827"/>
    <cellStyle name="Style 155" xfId="3828"/>
    <cellStyle name="Style 16" xfId="3829"/>
    <cellStyle name="Style 16 2" xfId="3830"/>
    <cellStyle name="Style 17" xfId="3831"/>
    <cellStyle name="Style 17 2" xfId="3832"/>
    <cellStyle name="Style 18" xfId="3833"/>
    <cellStyle name="Style 18 2" xfId="3834"/>
    <cellStyle name="Style 19" xfId="3835"/>
    <cellStyle name="Style 19 2" xfId="3836"/>
    <cellStyle name="Style 2" xfId="3837"/>
    <cellStyle name="Style 2 2" xfId="3838"/>
    <cellStyle name="Style 20" xfId="3839"/>
    <cellStyle name="Style 20 2" xfId="3840"/>
    <cellStyle name="Style 21" xfId="3841"/>
    <cellStyle name="Style 21 2" xfId="3842"/>
    <cellStyle name="Style 22" xfId="3843"/>
    <cellStyle name="Style 22 2" xfId="3844"/>
    <cellStyle name="Style 23" xfId="3845"/>
    <cellStyle name="Style 23 2" xfId="3846"/>
    <cellStyle name="Style 24" xfId="3847"/>
    <cellStyle name="Style 24 2" xfId="3848"/>
    <cellStyle name="Style 25" xfId="3849"/>
    <cellStyle name="Style 25 2" xfId="3850"/>
    <cellStyle name="Style 26" xfId="3851"/>
    <cellStyle name="Style 26 2" xfId="3852"/>
    <cellStyle name="Style 27" xfId="3853"/>
    <cellStyle name="Style 27 2" xfId="3854"/>
    <cellStyle name="Style 28" xfId="3855"/>
    <cellStyle name="Style 28 2" xfId="3856"/>
    <cellStyle name="Style 29" xfId="3857"/>
    <cellStyle name="Style 29 2" xfId="3858"/>
    <cellStyle name="Style 3" xfId="3859"/>
    <cellStyle name="Style 3 2" xfId="3860"/>
    <cellStyle name="Style 30" xfId="3861"/>
    <cellStyle name="Style 30 2" xfId="3862"/>
    <cellStyle name="Style 31" xfId="3863"/>
    <cellStyle name="Style 31 2" xfId="3864"/>
    <cellStyle name="Style 32" xfId="3865"/>
    <cellStyle name="Style 32 2" xfId="3866"/>
    <cellStyle name="Style 33" xfId="3867"/>
    <cellStyle name="Style 33 2" xfId="3868"/>
    <cellStyle name="Style 34" xfId="3869"/>
    <cellStyle name="Style 34 2" xfId="3870"/>
    <cellStyle name="Style 35" xfId="3871"/>
    <cellStyle name="Style 35 2" xfId="3872"/>
    <cellStyle name="Style 36" xfId="3873"/>
    <cellStyle name="Style 37" xfId="3874"/>
    <cellStyle name="Style 37 2" xfId="3875"/>
    <cellStyle name="Style 38" xfId="3876"/>
    <cellStyle name="Style 38 2" xfId="3877"/>
    <cellStyle name="Style 39" xfId="3878"/>
    <cellStyle name="Style 39 2" xfId="3879"/>
    <cellStyle name="Style 4" xfId="3880"/>
    <cellStyle name="Style 4 2" xfId="3881"/>
    <cellStyle name="Style 40" xfId="3882"/>
    <cellStyle name="Style 40 2" xfId="3883"/>
    <cellStyle name="Style 41" xfId="3884"/>
    <cellStyle name="Style 41 2" xfId="3885"/>
    <cellStyle name="Style 42" xfId="3886"/>
    <cellStyle name="Style 42 2" xfId="3887"/>
    <cellStyle name="Style 43" xfId="3888"/>
    <cellStyle name="Style 43 2" xfId="3889"/>
    <cellStyle name="Style 44" xfId="3890"/>
    <cellStyle name="Style 44 2" xfId="3891"/>
    <cellStyle name="Style 45" xfId="3892"/>
    <cellStyle name="Style 45 2" xfId="3893"/>
    <cellStyle name="Style 46" xfId="3894"/>
    <cellStyle name="Style 46 2" xfId="3895"/>
    <cellStyle name="Style 47" xfId="3896"/>
    <cellStyle name="Style 47 2" xfId="3897"/>
    <cellStyle name="Style 48" xfId="3898"/>
    <cellStyle name="Style 48 2" xfId="3899"/>
    <cellStyle name="Style 49" xfId="3900"/>
    <cellStyle name="Style 49 2" xfId="3901"/>
    <cellStyle name="Style 5" xfId="3902"/>
    <cellStyle name="Style 50" xfId="3903"/>
    <cellStyle name="Style 50 2" xfId="3904"/>
    <cellStyle name="Style 51" xfId="3905"/>
    <cellStyle name="Style 51 2" xfId="3906"/>
    <cellStyle name="Style 52" xfId="3907"/>
    <cellStyle name="Style 52 2" xfId="3908"/>
    <cellStyle name="Style 53" xfId="3909"/>
    <cellStyle name="Style 53 2" xfId="3910"/>
    <cellStyle name="Style 54" xfId="3911"/>
    <cellStyle name="Style 54 2" xfId="3912"/>
    <cellStyle name="Style 55" xfId="3913"/>
    <cellStyle name="Style 55 2" xfId="3914"/>
    <cellStyle name="Style 56" xfId="3915"/>
    <cellStyle name="Style 57" xfId="3916"/>
    <cellStyle name="Style 58" xfId="3917"/>
    <cellStyle name="Style 59" xfId="3918"/>
    <cellStyle name="Style 6" xfId="3919"/>
    <cellStyle name="Style 6 2" xfId="3920"/>
    <cellStyle name="Style 60" xfId="3921"/>
    <cellStyle name="Style 61" xfId="3922"/>
    <cellStyle name="Style 62" xfId="3923"/>
    <cellStyle name="Style 63" xfId="3924"/>
    <cellStyle name="Style 64" xfId="3925"/>
    <cellStyle name="Style 65" xfId="3926"/>
    <cellStyle name="Style 66" xfId="3927"/>
    <cellStyle name="Style 67" xfId="3928"/>
    <cellStyle name="Style 68" xfId="3929"/>
    <cellStyle name="Style 69" xfId="3930"/>
    <cellStyle name="Style 7" xfId="3931"/>
    <cellStyle name="Style 7 2" xfId="3932"/>
    <cellStyle name="Style 70" xfId="3933"/>
    <cellStyle name="Style 71" xfId="3934"/>
    <cellStyle name="Style 72" xfId="3935"/>
    <cellStyle name="Style 73" xfId="3936"/>
    <cellStyle name="Style 74" xfId="3937"/>
    <cellStyle name="Style 75" xfId="3938"/>
    <cellStyle name="Style 76" xfId="3939"/>
    <cellStyle name="Style 77" xfId="3940"/>
    <cellStyle name="Style 78" xfId="3941"/>
    <cellStyle name="Style 79" xfId="3942"/>
    <cellStyle name="Style 8" xfId="3943"/>
    <cellStyle name="Style 8 2" xfId="3944"/>
    <cellStyle name="Style 80" xfId="3945"/>
    <cellStyle name="Style 81" xfId="3946"/>
    <cellStyle name="Style 82" xfId="3947"/>
    <cellStyle name="Style 83" xfId="3948"/>
    <cellStyle name="Style 84" xfId="3949"/>
    <cellStyle name="Style 85" xfId="3950"/>
    <cellStyle name="Style 86" xfId="3951"/>
    <cellStyle name="Style 87" xfId="3952"/>
    <cellStyle name="Style 88" xfId="3953"/>
    <cellStyle name="Style 89" xfId="3954"/>
    <cellStyle name="Style 9" xfId="3955"/>
    <cellStyle name="Style 9 2" xfId="3956"/>
    <cellStyle name="Style 90" xfId="3957"/>
    <cellStyle name="Style 91" xfId="3958"/>
    <cellStyle name="Style 92" xfId="3959"/>
    <cellStyle name="Style 93" xfId="3960"/>
    <cellStyle name="Style 94" xfId="3961"/>
    <cellStyle name="Style 95" xfId="3962"/>
    <cellStyle name="Style 96" xfId="3963"/>
    <cellStyle name="Style 97" xfId="3964"/>
    <cellStyle name="Style 98" xfId="3965"/>
    <cellStyle name="Style 99" xfId="3966"/>
    <cellStyle name="Style Date" xfId="3967"/>
    <cellStyle name="Style Date 2" xfId="5407"/>
    <cellStyle name="style_1" xfId="3968"/>
    <cellStyle name="subhead" xfId="3969"/>
    <cellStyle name="subhead 2" xfId="3970"/>
    <cellStyle name="Subtotal" xfId="3971"/>
    <cellStyle name="symbol" xfId="3972"/>
    <cellStyle name="T" xfId="3973"/>
    <cellStyle name="T 2" xfId="3974"/>
    <cellStyle name="T 2 2" xfId="5409"/>
    <cellStyle name="T 3" xfId="5408"/>
    <cellStyle name="T_15_10_2013 BC nhu cau von doi ung ODA (2014-2016) ngay 15102013 Sua" xfId="3975"/>
    <cellStyle name="T_15_10_2013 BC nhu cau von doi ung ODA (2014-2016) ngay 15102013 Sua 2" xfId="5410"/>
    <cellStyle name="T_bao cao" xfId="3976"/>
    <cellStyle name="T_bao cao 2" xfId="3977"/>
    <cellStyle name="T_bao cao 2 2" xfId="5412"/>
    <cellStyle name="T_bao cao 3" xfId="5411"/>
    <cellStyle name="T_bao cao phan bo KHDT 2011(final)" xfId="3978"/>
    <cellStyle name="T_bao cao phan bo KHDT 2011(final) 2" xfId="5413"/>
    <cellStyle name="T_Bao cao so lieu kiem toan nam 2007 sua" xfId="3979"/>
    <cellStyle name="T_Bao cao so lieu kiem toan nam 2007 sua 2" xfId="3980"/>
    <cellStyle name="T_Bao cao so lieu kiem toan nam 2007 sua 2 2" xfId="5415"/>
    <cellStyle name="T_Bao cao so lieu kiem toan nam 2007 sua 3" xfId="5414"/>
    <cellStyle name="T_Bao cao so lieu kiem toan nam 2007 sua_!1 1 bao cao giao KH ve HTCMT vung TNB   12-12-2011" xfId="3981"/>
    <cellStyle name="T_Bao cao so lieu kiem toan nam 2007 sua_!1 1 bao cao giao KH ve HTCMT vung TNB   12-12-2011 2" xfId="3982"/>
    <cellStyle name="T_Bao cao so lieu kiem toan nam 2007 sua_!1 1 bao cao giao KH ve HTCMT vung TNB   12-12-2011 2 2" xfId="5417"/>
    <cellStyle name="T_Bao cao so lieu kiem toan nam 2007 sua_!1 1 bao cao giao KH ve HTCMT vung TNB   12-12-2011 3" xfId="5416"/>
    <cellStyle name="T_Bao cao so lieu kiem toan nam 2007 sua_KH TPCP vung TNB (03-1-2012)" xfId="3983"/>
    <cellStyle name="T_Bao cao so lieu kiem toan nam 2007 sua_KH TPCP vung TNB (03-1-2012) 2" xfId="3984"/>
    <cellStyle name="T_Bao cao so lieu kiem toan nam 2007 sua_KH TPCP vung TNB (03-1-2012) 2 2" xfId="5419"/>
    <cellStyle name="T_Bao cao so lieu kiem toan nam 2007 sua_KH TPCP vung TNB (03-1-2012) 3" xfId="5418"/>
    <cellStyle name="T_bao cao_!1 1 bao cao giao KH ve HTCMT vung TNB   12-12-2011" xfId="3985"/>
    <cellStyle name="T_bao cao_!1 1 bao cao giao KH ve HTCMT vung TNB   12-12-2011 2" xfId="3986"/>
    <cellStyle name="T_bao cao_!1 1 bao cao giao KH ve HTCMT vung TNB   12-12-2011 2 2" xfId="5421"/>
    <cellStyle name="T_bao cao_!1 1 bao cao giao KH ve HTCMT vung TNB   12-12-2011 3" xfId="5420"/>
    <cellStyle name="T_bao cao_Bieu4HTMT" xfId="3987"/>
    <cellStyle name="T_bao cao_Bieu4HTMT 2" xfId="3988"/>
    <cellStyle name="T_bao cao_Bieu4HTMT 2 2" xfId="5423"/>
    <cellStyle name="T_bao cao_Bieu4HTMT 3" xfId="5422"/>
    <cellStyle name="T_bao cao_Bieu4HTMT_!1 1 bao cao giao KH ve HTCMT vung TNB   12-12-2011" xfId="3989"/>
    <cellStyle name="T_bao cao_Bieu4HTMT_!1 1 bao cao giao KH ve HTCMT vung TNB   12-12-2011 2" xfId="3990"/>
    <cellStyle name="T_bao cao_Bieu4HTMT_!1 1 bao cao giao KH ve HTCMT vung TNB   12-12-2011 2 2" xfId="5425"/>
    <cellStyle name="T_bao cao_Bieu4HTMT_!1 1 bao cao giao KH ve HTCMT vung TNB   12-12-2011 3" xfId="5424"/>
    <cellStyle name="T_bao cao_Bieu4HTMT_KH TPCP vung TNB (03-1-2012)" xfId="3991"/>
    <cellStyle name="T_bao cao_Bieu4HTMT_KH TPCP vung TNB (03-1-2012) 2" xfId="3992"/>
    <cellStyle name="T_bao cao_Bieu4HTMT_KH TPCP vung TNB (03-1-2012) 2 2" xfId="5427"/>
    <cellStyle name="T_bao cao_Bieu4HTMT_KH TPCP vung TNB (03-1-2012) 3" xfId="5426"/>
    <cellStyle name="T_bao cao_KH TPCP vung TNB (03-1-2012)" xfId="3993"/>
    <cellStyle name="T_bao cao_KH TPCP vung TNB (03-1-2012) 2" xfId="3994"/>
    <cellStyle name="T_bao cao_KH TPCP vung TNB (03-1-2012) 2 2" xfId="5429"/>
    <cellStyle name="T_bao cao_KH TPCP vung TNB (03-1-2012) 3" xfId="5428"/>
    <cellStyle name="T_BBTNG-06" xfId="3995"/>
    <cellStyle name="T_BBTNG-06 2" xfId="3996"/>
    <cellStyle name="T_BBTNG-06 2 2" xfId="5431"/>
    <cellStyle name="T_BBTNG-06 3" xfId="5430"/>
    <cellStyle name="T_BBTNG-06_!1 1 bao cao giao KH ve HTCMT vung TNB   12-12-2011" xfId="3997"/>
    <cellStyle name="T_BBTNG-06_!1 1 bao cao giao KH ve HTCMT vung TNB   12-12-2011 2" xfId="3998"/>
    <cellStyle name="T_BBTNG-06_!1 1 bao cao giao KH ve HTCMT vung TNB   12-12-2011 2 2" xfId="5433"/>
    <cellStyle name="T_BBTNG-06_!1 1 bao cao giao KH ve HTCMT vung TNB   12-12-2011 3" xfId="5432"/>
    <cellStyle name="T_BBTNG-06_Bieu4HTMT" xfId="3999"/>
    <cellStyle name="T_BBTNG-06_Bieu4HTMT 2" xfId="4000"/>
    <cellStyle name="T_BBTNG-06_Bieu4HTMT 2 2" xfId="5435"/>
    <cellStyle name="T_BBTNG-06_Bieu4HTMT 3" xfId="5434"/>
    <cellStyle name="T_BBTNG-06_Bieu4HTMT_!1 1 bao cao giao KH ve HTCMT vung TNB   12-12-2011" xfId="4001"/>
    <cellStyle name="T_BBTNG-06_Bieu4HTMT_!1 1 bao cao giao KH ve HTCMT vung TNB   12-12-2011 2" xfId="4002"/>
    <cellStyle name="T_BBTNG-06_Bieu4HTMT_!1 1 bao cao giao KH ve HTCMT vung TNB   12-12-2011 2 2" xfId="5437"/>
    <cellStyle name="T_BBTNG-06_Bieu4HTMT_!1 1 bao cao giao KH ve HTCMT vung TNB   12-12-2011 3" xfId="5436"/>
    <cellStyle name="T_BBTNG-06_Bieu4HTMT_KH TPCP vung TNB (03-1-2012)" xfId="4003"/>
    <cellStyle name="T_BBTNG-06_Bieu4HTMT_KH TPCP vung TNB (03-1-2012) 2" xfId="4004"/>
    <cellStyle name="T_BBTNG-06_Bieu4HTMT_KH TPCP vung TNB (03-1-2012) 2 2" xfId="5439"/>
    <cellStyle name="T_BBTNG-06_Bieu4HTMT_KH TPCP vung TNB (03-1-2012) 3" xfId="5438"/>
    <cellStyle name="T_BBTNG-06_KH TPCP vung TNB (03-1-2012)" xfId="4005"/>
    <cellStyle name="T_BBTNG-06_KH TPCP vung TNB (03-1-2012) 2" xfId="4006"/>
    <cellStyle name="T_BBTNG-06_KH TPCP vung TNB (03-1-2012) 2 2" xfId="5441"/>
    <cellStyle name="T_BBTNG-06_KH TPCP vung TNB (03-1-2012) 3" xfId="5440"/>
    <cellStyle name="T_BC  NAM 2007" xfId="4007"/>
    <cellStyle name="T_BC  NAM 2007 2" xfId="4008"/>
    <cellStyle name="T_BC  NAM 2007 2 2" xfId="5443"/>
    <cellStyle name="T_BC  NAM 2007 3" xfId="5442"/>
    <cellStyle name="T_BC CTMT-2008 Ttinh" xfId="4009"/>
    <cellStyle name="T_BC CTMT-2008 Ttinh 2" xfId="4010"/>
    <cellStyle name="T_BC CTMT-2008 Ttinh 2 2" xfId="5445"/>
    <cellStyle name="T_BC CTMT-2008 Ttinh 3" xfId="5444"/>
    <cellStyle name="T_BC CTMT-2008 Ttinh_!1 1 bao cao giao KH ve HTCMT vung TNB   12-12-2011" xfId="4011"/>
    <cellStyle name="T_BC CTMT-2008 Ttinh_!1 1 bao cao giao KH ve HTCMT vung TNB   12-12-2011 2" xfId="4012"/>
    <cellStyle name="T_BC CTMT-2008 Ttinh_!1 1 bao cao giao KH ve HTCMT vung TNB   12-12-2011 2 2" xfId="5447"/>
    <cellStyle name="T_BC CTMT-2008 Ttinh_!1 1 bao cao giao KH ve HTCMT vung TNB   12-12-2011 3" xfId="5446"/>
    <cellStyle name="T_BC CTMT-2008 Ttinh_KH TPCP vung TNB (03-1-2012)" xfId="4013"/>
    <cellStyle name="T_BC CTMT-2008 Ttinh_KH TPCP vung TNB (03-1-2012) 2" xfId="4014"/>
    <cellStyle name="T_BC CTMT-2008 Ttinh_KH TPCP vung TNB (03-1-2012) 2 2" xfId="5449"/>
    <cellStyle name="T_BC CTMT-2008 Ttinh_KH TPCP vung TNB (03-1-2012) 3" xfId="5448"/>
    <cellStyle name="T_BC nhu cau von doi ung ODA nganh NN (BKH)" xfId="4015"/>
    <cellStyle name="T_BC nhu cau von doi ung ODA nganh NN (BKH) 2" xfId="5450"/>
    <cellStyle name="T_BC nhu cau von doi ung ODA nganh NN (BKH)_05-12  KH trung han 2016-2020 - Liem Thinh edited" xfId="4016"/>
    <cellStyle name="T_BC nhu cau von doi ung ODA nganh NN (BKH)_05-12  KH trung han 2016-2020 - Liem Thinh edited 2" xfId="5451"/>
    <cellStyle name="T_BC nhu cau von doi ung ODA nganh NN (BKH)_Copy of 05-12  KH trung han 2016-2020 - Liem Thinh edited (1)" xfId="4017"/>
    <cellStyle name="T_BC nhu cau von doi ung ODA nganh NN (BKH)_Copy of 05-12  KH trung han 2016-2020 - Liem Thinh edited (1) 2" xfId="5452"/>
    <cellStyle name="T_BC Tai co cau (bieu TH)" xfId="4018"/>
    <cellStyle name="T_BC Tai co cau (bieu TH) 2" xfId="5453"/>
    <cellStyle name="T_BC Tai co cau (bieu TH)_05-12  KH trung han 2016-2020 - Liem Thinh edited" xfId="4019"/>
    <cellStyle name="T_BC Tai co cau (bieu TH)_Copy of 05-12  KH trung han 2016-2020 - Liem Thinh edited (1)" xfId="4020"/>
    <cellStyle name="T_Bieu 4.2 A, B KHCTgiong 2011" xfId="4021"/>
    <cellStyle name="T_Bieu 4.2 A, B KHCTgiong 2011 10" xfId="4022"/>
    <cellStyle name="T_Bieu 4.2 A, B KHCTgiong 2011 11" xfId="4023"/>
    <cellStyle name="T_Bieu 4.2 A, B KHCTgiong 2011 12" xfId="4024"/>
    <cellStyle name="T_Bieu 4.2 A, B KHCTgiong 2011 13" xfId="4025"/>
    <cellStyle name="T_Bieu 4.2 A, B KHCTgiong 2011 14" xfId="4026"/>
    <cellStyle name="T_Bieu 4.2 A, B KHCTgiong 2011 15" xfId="4027"/>
    <cellStyle name="T_Bieu 4.2 A, B KHCTgiong 2011 2" xfId="4028"/>
    <cellStyle name="T_Bieu 4.2 A, B KHCTgiong 2011 3" xfId="4029"/>
    <cellStyle name="T_Bieu 4.2 A, B KHCTgiong 2011 4" xfId="4030"/>
    <cellStyle name="T_Bieu 4.2 A, B KHCTgiong 2011 5" xfId="4031"/>
    <cellStyle name="T_Bieu 4.2 A, B KHCTgiong 2011 6" xfId="4032"/>
    <cellStyle name="T_Bieu 4.2 A, B KHCTgiong 2011 7" xfId="4033"/>
    <cellStyle name="T_Bieu 4.2 A, B KHCTgiong 2011 8" xfId="4034"/>
    <cellStyle name="T_Bieu 4.2 A, B KHCTgiong 2011 9" xfId="4035"/>
    <cellStyle name="T_Bieu mau cong trinh khoi cong moi 3-4" xfId="4036"/>
    <cellStyle name="T_Bieu mau cong trinh khoi cong moi 3-4 2" xfId="4037"/>
    <cellStyle name="T_Bieu mau cong trinh khoi cong moi 3-4_!1 1 bao cao giao KH ve HTCMT vung TNB   12-12-2011" xfId="4038"/>
    <cellStyle name="T_Bieu mau cong trinh khoi cong moi 3-4_!1 1 bao cao giao KH ve HTCMT vung TNB   12-12-2011 2" xfId="4039"/>
    <cellStyle name="T_Bieu mau cong trinh khoi cong moi 3-4_KH TPCP vung TNB (03-1-2012)" xfId="4040"/>
    <cellStyle name="T_Bieu mau cong trinh khoi cong moi 3-4_KH TPCP vung TNB (03-1-2012) 2" xfId="4041"/>
    <cellStyle name="T_Bieu mau danh muc du an thuoc CTMTQG nam 2008" xfId="4042"/>
    <cellStyle name="T_Bieu mau danh muc du an thuoc CTMTQG nam 2008 2" xfId="4043"/>
    <cellStyle name="T_Bieu mau danh muc du an thuoc CTMTQG nam 2008_!1 1 bao cao giao KH ve HTCMT vung TNB   12-12-2011" xfId="4044"/>
    <cellStyle name="T_Bieu mau danh muc du an thuoc CTMTQG nam 2008_!1 1 bao cao giao KH ve HTCMT vung TNB   12-12-2011 2" xfId="4045"/>
    <cellStyle name="T_Bieu mau danh muc du an thuoc CTMTQG nam 2008_KH TPCP vung TNB (03-1-2012)" xfId="4046"/>
    <cellStyle name="T_Bieu mau danh muc du an thuoc CTMTQG nam 2008_KH TPCP vung TNB (03-1-2012) 2" xfId="4047"/>
    <cellStyle name="T_Bieu tong hop nhu cau ung 2011 da chon loc -Mien nui" xfId="4048"/>
    <cellStyle name="T_Bieu tong hop nhu cau ung 2011 da chon loc -Mien nui 2" xfId="4049"/>
    <cellStyle name="T_Bieu tong hop nhu cau ung 2011 da chon loc -Mien nui_!1 1 bao cao giao KH ve HTCMT vung TNB   12-12-2011" xfId="4050"/>
    <cellStyle name="T_Bieu tong hop nhu cau ung 2011 da chon loc -Mien nui_!1 1 bao cao giao KH ve HTCMT vung TNB   12-12-2011 2" xfId="4051"/>
    <cellStyle name="T_Bieu tong hop nhu cau ung 2011 da chon loc -Mien nui_KH TPCP vung TNB (03-1-2012)" xfId="4052"/>
    <cellStyle name="T_Bieu tong hop nhu cau ung 2011 da chon loc -Mien nui_KH TPCP vung TNB (03-1-2012) 2" xfId="4053"/>
    <cellStyle name="T_Bieu3ODA" xfId="4054"/>
    <cellStyle name="T_Bieu3ODA 2" xfId="4055"/>
    <cellStyle name="T_Bieu3ODA_!1 1 bao cao giao KH ve HTCMT vung TNB   12-12-2011" xfId="4056"/>
    <cellStyle name="T_Bieu3ODA_!1 1 bao cao giao KH ve HTCMT vung TNB   12-12-2011 2" xfId="4057"/>
    <cellStyle name="T_Bieu3ODA_1" xfId="4058"/>
    <cellStyle name="T_Bieu3ODA_1 2" xfId="4059"/>
    <cellStyle name="T_Bieu3ODA_1_!1 1 bao cao giao KH ve HTCMT vung TNB   12-12-2011" xfId="4060"/>
    <cellStyle name="T_Bieu3ODA_1_!1 1 bao cao giao KH ve HTCMT vung TNB   12-12-2011 2" xfId="4061"/>
    <cellStyle name="T_Bieu3ODA_1_KH TPCP vung TNB (03-1-2012)" xfId="4062"/>
    <cellStyle name="T_Bieu3ODA_1_KH TPCP vung TNB (03-1-2012) 2" xfId="4063"/>
    <cellStyle name="T_Bieu3ODA_KH TPCP vung TNB (03-1-2012)" xfId="4064"/>
    <cellStyle name="T_Bieu3ODA_KH TPCP vung TNB (03-1-2012) 2" xfId="4065"/>
    <cellStyle name="T_Bieu4HTMT" xfId="4066"/>
    <cellStyle name="T_Bieu4HTMT 2" xfId="4067"/>
    <cellStyle name="T_Bieu4HTMT_!1 1 bao cao giao KH ve HTCMT vung TNB   12-12-2011" xfId="4068"/>
    <cellStyle name="T_Bieu4HTMT_!1 1 bao cao giao KH ve HTCMT vung TNB   12-12-2011 2" xfId="4069"/>
    <cellStyle name="T_Bieu4HTMT_KH TPCP vung TNB (03-1-2012)" xfId="4070"/>
    <cellStyle name="T_Bieu4HTMT_KH TPCP vung TNB (03-1-2012) 2" xfId="4071"/>
    <cellStyle name="T_bo sung von KCH nam 2010 va Du an tre kho khan" xfId="4072"/>
    <cellStyle name="T_bo sung von KCH nam 2010 va Du an tre kho khan 2" xfId="4073"/>
    <cellStyle name="T_bo sung von KCH nam 2010 va Du an tre kho khan_!1 1 bao cao giao KH ve HTCMT vung TNB   12-12-2011" xfId="4074"/>
    <cellStyle name="T_bo sung von KCH nam 2010 va Du an tre kho khan_!1 1 bao cao giao KH ve HTCMT vung TNB   12-12-2011 2" xfId="4075"/>
    <cellStyle name="T_bo sung von KCH nam 2010 va Du an tre kho khan_KH TPCP vung TNB (03-1-2012)" xfId="4076"/>
    <cellStyle name="T_bo sung von KCH nam 2010 va Du an tre kho khan_KH TPCP vung TNB (03-1-2012) 2" xfId="4077"/>
    <cellStyle name="T_Book1" xfId="4078"/>
    <cellStyle name="T_Book1 2" xfId="4079"/>
    <cellStyle name="T_Book1 3" xfId="4080"/>
    <cellStyle name="T_Book1_!1 1 bao cao giao KH ve HTCMT vung TNB   12-12-2011" xfId="4081"/>
    <cellStyle name="T_Book1_!1 1 bao cao giao KH ve HTCMT vung TNB   12-12-2011 2" xfId="4082"/>
    <cellStyle name="T_Book1_1" xfId="4083"/>
    <cellStyle name="T_Book1_1 2" xfId="4084"/>
    <cellStyle name="T_Book1_1_Bieu tong hop nhu cau ung 2011 da chon loc -Mien nui" xfId="4085"/>
    <cellStyle name="T_Book1_1_Bieu tong hop nhu cau ung 2011 da chon loc -Mien nui 2" xfId="4086"/>
    <cellStyle name="T_Book1_1_Bieu tong hop nhu cau ung 2011 da chon loc -Mien nui_!1 1 bao cao giao KH ve HTCMT vung TNB   12-12-2011" xfId="4087"/>
    <cellStyle name="T_Book1_1_Bieu tong hop nhu cau ung 2011 da chon loc -Mien nui_!1 1 bao cao giao KH ve HTCMT vung TNB   12-12-2011 2" xfId="4088"/>
    <cellStyle name="T_Book1_1_Bieu tong hop nhu cau ung 2011 da chon loc -Mien nui_KH TPCP vung TNB (03-1-2012)" xfId="4089"/>
    <cellStyle name="T_Book1_1_Bieu tong hop nhu cau ung 2011 da chon loc -Mien nui_KH TPCP vung TNB (03-1-2012) 2" xfId="4090"/>
    <cellStyle name="T_Book1_1_Bieu3ODA" xfId="4091"/>
    <cellStyle name="T_Book1_1_Bieu3ODA 2" xfId="4092"/>
    <cellStyle name="T_Book1_1_Bieu3ODA_!1 1 bao cao giao KH ve HTCMT vung TNB   12-12-2011" xfId="4093"/>
    <cellStyle name="T_Book1_1_Bieu3ODA_!1 1 bao cao giao KH ve HTCMT vung TNB   12-12-2011 2" xfId="4094"/>
    <cellStyle name="T_Book1_1_Bieu3ODA_KH TPCP vung TNB (03-1-2012)" xfId="4095"/>
    <cellStyle name="T_Book1_1_Bieu3ODA_KH TPCP vung TNB (03-1-2012) 2" xfId="4096"/>
    <cellStyle name="T_Book1_1_CPK" xfId="4097"/>
    <cellStyle name="T_Book1_1_CPK 2" xfId="4098"/>
    <cellStyle name="T_Book1_1_CPK_!1 1 bao cao giao KH ve HTCMT vung TNB   12-12-2011" xfId="4099"/>
    <cellStyle name="T_Book1_1_CPK_!1 1 bao cao giao KH ve HTCMT vung TNB   12-12-2011 2" xfId="4100"/>
    <cellStyle name="T_Book1_1_CPK_Bieu4HTMT" xfId="4101"/>
    <cellStyle name="T_Book1_1_CPK_Bieu4HTMT 2" xfId="4102"/>
    <cellStyle name="T_Book1_1_CPK_Bieu4HTMT_!1 1 bao cao giao KH ve HTCMT vung TNB   12-12-2011" xfId="4103"/>
    <cellStyle name="T_Book1_1_CPK_Bieu4HTMT_!1 1 bao cao giao KH ve HTCMT vung TNB   12-12-2011 2" xfId="4104"/>
    <cellStyle name="T_Book1_1_CPK_Bieu4HTMT_KH TPCP vung TNB (03-1-2012)" xfId="4105"/>
    <cellStyle name="T_Book1_1_CPK_Bieu4HTMT_KH TPCP vung TNB (03-1-2012) 2" xfId="4106"/>
    <cellStyle name="T_Book1_1_CPK_KH TPCP vung TNB (03-1-2012)" xfId="4107"/>
    <cellStyle name="T_Book1_1_CPK_KH TPCP vung TNB (03-1-2012) 2" xfId="4108"/>
    <cellStyle name="T_Book1_1_kien giang 2" xfId="4111"/>
    <cellStyle name="T_Book1_1_kien giang 2 2" xfId="4112"/>
    <cellStyle name="T_Book1_1_KH TPCP vung TNB (03-1-2012)" xfId="4109"/>
    <cellStyle name="T_Book1_1_KH TPCP vung TNB (03-1-2012) 2" xfId="4110"/>
    <cellStyle name="T_Book1_1_Luy ke von ung nam 2011 -Thoa gui ngay 12-8-2012" xfId="4113"/>
    <cellStyle name="T_Book1_1_Luy ke von ung nam 2011 -Thoa gui ngay 12-8-2012 2" xfId="4114"/>
    <cellStyle name="T_Book1_1_Luy ke von ung nam 2011 -Thoa gui ngay 12-8-2012_!1 1 bao cao giao KH ve HTCMT vung TNB   12-12-2011" xfId="4115"/>
    <cellStyle name="T_Book1_1_Luy ke von ung nam 2011 -Thoa gui ngay 12-8-2012_!1 1 bao cao giao KH ve HTCMT vung TNB   12-12-2011 2" xfId="4116"/>
    <cellStyle name="T_Book1_1_Luy ke von ung nam 2011 -Thoa gui ngay 12-8-2012_KH TPCP vung TNB (03-1-2012)" xfId="4117"/>
    <cellStyle name="T_Book1_1_Luy ke von ung nam 2011 -Thoa gui ngay 12-8-2012_KH TPCP vung TNB (03-1-2012) 2" xfId="4118"/>
    <cellStyle name="T_Book1_1_Thiet bi" xfId="4119"/>
    <cellStyle name="T_Book1_1_Thiet bi 2" xfId="4120"/>
    <cellStyle name="T_Book1_1_Thiet bi_!1 1 bao cao giao KH ve HTCMT vung TNB   12-12-2011" xfId="4121"/>
    <cellStyle name="T_Book1_1_Thiet bi_!1 1 bao cao giao KH ve HTCMT vung TNB   12-12-2011 2" xfId="4122"/>
    <cellStyle name="T_Book1_1_Thiet bi_Bieu4HTMT" xfId="4123"/>
    <cellStyle name="T_Book1_1_Thiet bi_Bieu4HTMT 2" xfId="4124"/>
    <cellStyle name="T_Book1_1_Thiet bi_Bieu4HTMT_!1 1 bao cao giao KH ve HTCMT vung TNB   12-12-2011" xfId="4125"/>
    <cellStyle name="T_Book1_1_Thiet bi_Bieu4HTMT_!1 1 bao cao giao KH ve HTCMT vung TNB   12-12-2011 2" xfId="4126"/>
    <cellStyle name="T_Book1_1_Thiet bi_Bieu4HTMT_KH TPCP vung TNB (03-1-2012)" xfId="4127"/>
    <cellStyle name="T_Book1_1_Thiet bi_Bieu4HTMT_KH TPCP vung TNB (03-1-2012) 2" xfId="4128"/>
    <cellStyle name="T_Book1_1_Thiet bi_KH TPCP vung TNB (03-1-2012)" xfId="4129"/>
    <cellStyle name="T_Book1_1_Thiet bi_KH TPCP vung TNB (03-1-2012) 2" xfId="4130"/>
    <cellStyle name="T_Book1_15_10_2013 BC nhu cau von doi ung ODA (2014-2016) ngay 15102013 Sua" xfId="4131"/>
    <cellStyle name="T_Book1_bao cao phan bo KHDT 2011(final)" xfId="4132"/>
    <cellStyle name="T_Book1_bao cao phan bo KHDT 2011(final)_BC nhu cau von doi ung ODA nganh NN (BKH)" xfId="4133"/>
    <cellStyle name="T_Book1_bao cao phan bo KHDT 2011(final)_BC Tai co cau (bieu TH)" xfId="4134"/>
    <cellStyle name="T_Book1_bao cao phan bo KHDT 2011(final)_DK 2014-2015 final" xfId="4135"/>
    <cellStyle name="T_Book1_bao cao phan bo KHDT 2011(final)_DK 2014-2015 new" xfId="4136"/>
    <cellStyle name="T_Book1_bao cao phan bo KHDT 2011(final)_DK KH CBDT 2014 11-11-2013" xfId="4137"/>
    <cellStyle name="T_Book1_bao cao phan bo KHDT 2011(final)_DK KH CBDT 2014 11-11-2013(1)" xfId="4138"/>
    <cellStyle name="T_Book1_bao cao phan bo KHDT 2011(final)_KH 2011-2015" xfId="4139"/>
    <cellStyle name="T_Book1_bao cao phan bo KHDT 2011(final)_tai co cau dau tu (tong hop)1" xfId="4140"/>
    <cellStyle name="T_Book1_BC NQ11-CP - chinh sua lai" xfId="4144"/>
    <cellStyle name="T_Book1_BC NQ11-CP - chinh sua lai 2" xfId="4145"/>
    <cellStyle name="T_Book1_BC NQ11-CP-Quynh sau bieu so3" xfId="4146"/>
    <cellStyle name="T_Book1_BC NQ11-CP-Quynh sau bieu so3 2" xfId="4147"/>
    <cellStyle name="T_Book1_BC nhu cau von doi ung ODA nganh NN (BKH)" xfId="4141"/>
    <cellStyle name="T_Book1_BC nhu cau von doi ung ODA nganh NN (BKH)_05-12  KH trung han 2016-2020 - Liem Thinh edited" xfId="4142"/>
    <cellStyle name="T_Book1_BC nhu cau von doi ung ODA nganh NN (BKH)_Copy of 05-12  KH trung han 2016-2020 - Liem Thinh edited (1)" xfId="4143"/>
    <cellStyle name="T_Book1_BC Tai co cau (bieu TH)" xfId="4148"/>
    <cellStyle name="T_Book1_BC Tai co cau (bieu TH)_05-12  KH trung han 2016-2020 - Liem Thinh edited" xfId="4149"/>
    <cellStyle name="T_Book1_BC Tai co cau (bieu TH)_Copy of 05-12  KH trung han 2016-2020 - Liem Thinh edited (1)" xfId="4150"/>
    <cellStyle name="T_Book1_BC_NQ11-CP_-_Thao_sua_lai" xfId="4151"/>
    <cellStyle name="T_Book1_BC_NQ11-CP_-_Thao_sua_lai 2" xfId="4152"/>
    <cellStyle name="T_Book1_Bieu mau cong trinh khoi cong moi 3-4" xfId="4153"/>
    <cellStyle name="T_Book1_Bieu mau cong trinh khoi cong moi 3-4 2" xfId="4154"/>
    <cellStyle name="T_Book1_Bieu mau cong trinh khoi cong moi 3-4_!1 1 bao cao giao KH ve HTCMT vung TNB   12-12-2011" xfId="4155"/>
    <cellStyle name="T_Book1_Bieu mau cong trinh khoi cong moi 3-4_!1 1 bao cao giao KH ve HTCMT vung TNB   12-12-2011 2" xfId="4156"/>
    <cellStyle name="T_Book1_Bieu mau cong trinh khoi cong moi 3-4_KH TPCP vung TNB (03-1-2012)" xfId="4157"/>
    <cellStyle name="T_Book1_Bieu mau cong trinh khoi cong moi 3-4_KH TPCP vung TNB (03-1-2012) 2" xfId="4158"/>
    <cellStyle name="T_Book1_Bieu mau danh muc du an thuoc CTMTQG nam 2008" xfId="4159"/>
    <cellStyle name="T_Book1_Bieu mau danh muc du an thuoc CTMTQG nam 2008 2" xfId="4160"/>
    <cellStyle name="T_Book1_Bieu mau danh muc du an thuoc CTMTQG nam 2008_!1 1 bao cao giao KH ve HTCMT vung TNB   12-12-2011" xfId="4161"/>
    <cellStyle name="T_Book1_Bieu mau danh muc du an thuoc CTMTQG nam 2008_!1 1 bao cao giao KH ve HTCMT vung TNB   12-12-2011 2" xfId="4162"/>
    <cellStyle name="T_Book1_Bieu mau danh muc du an thuoc CTMTQG nam 2008_KH TPCP vung TNB (03-1-2012)" xfId="4163"/>
    <cellStyle name="T_Book1_Bieu mau danh muc du an thuoc CTMTQG nam 2008_KH TPCP vung TNB (03-1-2012) 2" xfId="4164"/>
    <cellStyle name="T_Book1_Bieu tong hop nhu cau ung 2011 da chon loc -Mien nui" xfId="4165"/>
    <cellStyle name="T_Book1_Bieu tong hop nhu cau ung 2011 da chon loc -Mien nui 2" xfId="4166"/>
    <cellStyle name="T_Book1_Bieu tong hop nhu cau ung 2011 da chon loc -Mien nui_!1 1 bao cao giao KH ve HTCMT vung TNB   12-12-2011" xfId="4167"/>
    <cellStyle name="T_Book1_Bieu tong hop nhu cau ung 2011 da chon loc -Mien nui_!1 1 bao cao giao KH ve HTCMT vung TNB   12-12-2011 2" xfId="4168"/>
    <cellStyle name="T_Book1_Bieu tong hop nhu cau ung 2011 da chon loc -Mien nui_KH TPCP vung TNB (03-1-2012)" xfId="4169"/>
    <cellStyle name="T_Book1_Bieu tong hop nhu cau ung 2011 da chon loc -Mien nui_KH TPCP vung TNB (03-1-2012) 2" xfId="4170"/>
    <cellStyle name="T_Book1_Bieu3ODA" xfId="4171"/>
    <cellStyle name="T_Book1_Bieu3ODA 2" xfId="4172"/>
    <cellStyle name="T_Book1_Bieu3ODA_!1 1 bao cao giao KH ve HTCMT vung TNB   12-12-2011" xfId="4173"/>
    <cellStyle name="T_Book1_Bieu3ODA_!1 1 bao cao giao KH ve HTCMT vung TNB   12-12-2011 2" xfId="4174"/>
    <cellStyle name="T_Book1_Bieu3ODA_1" xfId="4175"/>
    <cellStyle name="T_Book1_Bieu3ODA_1 2" xfId="4176"/>
    <cellStyle name="T_Book1_Bieu3ODA_1_!1 1 bao cao giao KH ve HTCMT vung TNB   12-12-2011" xfId="4177"/>
    <cellStyle name="T_Book1_Bieu3ODA_1_!1 1 bao cao giao KH ve HTCMT vung TNB   12-12-2011 2" xfId="4178"/>
    <cellStyle name="T_Book1_Bieu3ODA_1_KH TPCP vung TNB (03-1-2012)" xfId="4179"/>
    <cellStyle name="T_Book1_Bieu3ODA_1_KH TPCP vung TNB (03-1-2012) 2" xfId="4180"/>
    <cellStyle name="T_Book1_Bieu3ODA_KH TPCP vung TNB (03-1-2012)" xfId="4181"/>
    <cellStyle name="T_Book1_Bieu3ODA_KH TPCP vung TNB (03-1-2012) 2" xfId="4182"/>
    <cellStyle name="T_Book1_Bieu4HTMT" xfId="4183"/>
    <cellStyle name="T_Book1_Bieu4HTMT 2" xfId="4184"/>
    <cellStyle name="T_Book1_Bieu4HTMT_!1 1 bao cao giao KH ve HTCMT vung TNB   12-12-2011" xfId="4185"/>
    <cellStyle name="T_Book1_Bieu4HTMT_!1 1 bao cao giao KH ve HTCMT vung TNB   12-12-2011 2" xfId="4186"/>
    <cellStyle name="T_Book1_Bieu4HTMT_KH TPCP vung TNB (03-1-2012)" xfId="4187"/>
    <cellStyle name="T_Book1_Bieu4HTMT_KH TPCP vung TNB (03-1-2012) 2" xfId="4188"/>
    <cellStyle name="T_Book1_Book1" xfId="4189"/>
    <cellStyle name="T_Book1_Book1 2" xfId="4190"/>
    <cellStyle name="T_Book1_Cong trinh co y kien LD_Dang_NN_2011-Tay nguyen-9-10" xfId="4191"/>
    <cellStyle name="T_Book1_Cong trinh co y kien LD_Dang_NN_2011-Tay nguyen-9-10 2" xfId="4192"/>
    <cellStyle name="T_Book1_Cong trinh co y kien LD_Dang_NN_2011-Tay nguyen-9-10_!1 1 bao cao giao KH ve HTCMT vung TNB   12-12-2011" xfId="4193"/>
    <cellStyle name="T_Book1_Cong trinh co y kien LD_Dang_NN_2011-Tay nguyen-9-10_!1 1 bao cao giao KH ve HTCMT vung TNB   12-12-2011 2" xfId="4194"/>
    <cellStyle name="T_Book1_Cong trinh co y kien LD_Dang_NN_2011-Tay nguyen-9-10_Bieu4HTMT" xfId="4195"/>
    <cellStyle name="T_Book1_Cong trinh co y kien LD_Dang_NN_2011-Tay nguyen-9-10_Bieu4HTMT 2" xfId="4196"/>
    <cellStyle name="T_Book1_Cong trinh co y kien LD_Dang_NN_2011-Tay nguyen-9-10_KH TPCP vung TNB (03-1-2012)" xfId="4197"/>
    <cellStyle name="T_Book1_Cong trinh co y kien LD_Dang_NN_2011-Tay nguyen-9-10_KH TPCP vung TNB (03-1-2012) 2" xfId="4198"/>
    <cellStyle name="T_Book1_CPK" xfId="4199"/>
    <cellStyle name="T_Book1_CPK 2" xfId="4200"/>
    <cellStyle name="T_Book1_danh muc chuan bi dau tu 2011 ngay 07-6-2011" xfId="4201"/>
    <cellStyle name="T_Book1_danh muc chuan bi dau tu 2011 ngay 07-6-2011 2" xfId="4202"/>
    <cellStyle name="T_Book1_dieu chinh KH 2011 ngay 26-5-2011111" xfId="4203"/>
    <cellStyle name="T_Book1_dieu chinh KH 2011 ngay 26-5-2011111 2" xfId="4204"/>
    <cellStyle name="T_Book1_DK 2014-2015 final" xfId="4205"/>
    <cellStyle name="T_Book1_DK 2014-2015 final_05-12  KH trung han 2016-2020 - Liem Thinh edited" xfId="4206"/>
    <cellStyle name="T_Book1_DK 2014-2015 final_Copy of 05-12  KH trung han 2016-2020 - Liem Thinh edited (1)" xfId="4207"/>
    <cellStyle name="T_Book1_DK 2014-2015 new" xfId="4208"/>
    <cellStyle name="T_Book1_DK 2014-2015 new_05-12  KH trung han 2016-2020 - Liem Thinh edited" xfId="4209"/>
    <cellStyle name="T_Book1_DK 2014-2015 new_Copy of 05-12  KH trung han 2016-2020 - Liem Thinh edited (1)" xfId="4210"/>
    <cellStyle name="T_Book1_DK KH CBDT 2014 11-11-2013" xfId="4211"/>
    <cellStyle name="T_Book1_DK KH CBDT 2014 11-11-2013(1)" xfId="4212"/>
    <cellStyle name="T_Book1_DK KH CBDT 2014 11-11-2013(1)_05-12  KH trung han 2016-2020 - Liem Thinh edited" xfId="4213"/>
    <cellStyle name="T_Book1_DK KH CBDT 2014 11-11-2013(1)_Copy of 05-12  KH trung han 2016-2020 - Liem Thinh edited (1)" xfId="4214"/>
    <cellStyle name="T_Book1_DK KH CBDT 2014 11-11-2013_05-12  KH trung han 2016-2020 - Liem Thinh edited" xfId="4215"/>
    <cellStyle name="T_Book1_DK KH CBDT 2014 11-11-2013_Copy of 05-12  KH trung han 2016-2020 - Liem Thinh edited (1)" xfId="4216"/>
    <cellStyle name="T_Book1_Du an khoi cong moi nam 2010" xfId="4217"/>
    <cellStyle name="T_Book1_Du an khoi cong moi nam 2010 2" xfId="4218"/>
    <cellStyle name="T_Book1_Du an khoi cong moi nam 2010_!1 1 bao cao giao KH ve HTCMT vung TNB   12-12-2011" xfId="4219"/>
    <cellStyle name="T_Book1_Du an khoi cong moi nam 2010_!1 1 bao cao giao KH ve HTCMT vung TNB   12-12-2011 2" xfId="4220"/>
    <cellStyle name="T_Book1_Du an khoi cong moi nam 2010_KH TPCP vung TNB (03-1-2012)" xfId="4221"/>
    <cellStyle name="T_Book1_Du an khoi cong moi nam 2010_KH TPCP vung TNB (03-1-2012) 2" xfId="4222"/>
    <cellStyle name="T_Book1_giao KH 2011 ngay 10-12-2010" xfId="4223"/>
    <cellStyle name="T_Book1_giao KH 2011 ngay 10-12-2010 2" xfId="4224"/>
    <cellStyle name="T_Book1_Hang Tom goi9 9-07(Cau 12 sua)" xfId="4225"/>
    <cellStyle name="T_Book1_Hang Tom goi9 9-07(Cau 12 sua) 2" xfId="4226"/>
    <cellStyle name="T_Book1_Ket qua phan bo von nam 2008" xfId="4227"/>
    <cellStyle name="T_Book1_Ket qua phan bo von nam 2008 2" xfId="4228"/>
    <cellStyle name="T_Book1_Ket qua phan bo von nam 2008_!1 1 bao cao giao KH ve HTCMT vung TNB   12-12-2011" xfId="4229"/>
    <cellStyle name="T_Book1_Ket qua phan bo von nam 2008_!1 1 bao cao giao KH ve HTCMT vung TNB   12-12-2011 2" xfId="4230"/>
    <cellStyle name="T_Book1_Ket qua phan bo von nam 2008_KH TPCP vung TNB (03-1-2012)" xfId="4231"/>
    <cellStyle name="T_Book1_Ket qua phan bo von nam 2008_KH TPCP vung TNB (03-1-2012) 2" xfId="4232"/>
    <cellStyle name="T_Book1_kien giang 2" xfId="4243"/>
    <cellStyle name="T_Book1_kien giang 2 2" xfId="4244"/>
    <cellStyle name="T_Book1_KH TPCP vung TNB (03-1-2012)" xfId="4233"/>
    <cellStyle name="T_Book1_KH TPCP vung TNB (03-1-2012) 2" xfId="4234"/>
    <cellStyle name="T_Book1_KH XDCB_2008 lan 2 sua ngay 10-11" xfId="4235"/>
    <cellStyle name="T_Book1_KH XDCB_2008 lan 2 sua ngay 10-11 2" xfId="4236"/>
    <cellStyle name="T_Book1_KH XDCB_2008 lan 2 sua ngay 10-11_!1 1 bao cao giao KH ve HTCMT vung TNB   12-12-2011" xfId="4237"/>
    <cellStyle name="T_Book1_KH XDCB_2008 lan 2 sua ngay 10-11_!1 1 bao cao giao KH ve HTCMT vung TNB   12-12-2011 2" xfId="4238"/>
    <cellStyle name="T_Book1_KH XDCB_2008 lan 2 sua ngay 10-11_KH TPCP vung TNB (03-1-2012)" xfId="4239"/>
    <cellStyle name="T_Book1_KH XDCB_2008 lan 2 sua ngay 10-11_KH TPCP vung TNB (03-1-2012) 2" xfId="4240"/>
    <cellStyle name="T_Book1_Khoi luong chinh Hang Tom" xfId="4241"/>
    <cellStyle name="T_Book1_Khoi luong chinh Hang Tom 2" xfId="4242"/>
    <cellStyle name="T_Book1_Luy ke von ung nam 2011 -Thoa gui ngay 12-8-2012" xfId="4245"/>
    <cellStyle name="T_Book1_Luy ke von ung nam 2011 -Thoa gui ngay 12-8-2012 2" xfId="4246"/>
    <cellStyle name="T_Book1_Luy ke von ung nam 2011 -Thoa gui ngay 12-8-2012_!1 1 bao cao giao KH ve HTCMT vung TNB   12-12-2011" xfId="4247"/>
    <cellStyle name="T_Book1_Luy ke von ung nam 2011 -Thoa gui ngay 12-8-2012_!1 1 bao cao giao KH ve HTCMT vung TNB   12-12-2011 2" xfId="4248"/>
    <cellStyle name="T_Book1_Luy ke von ung nam 2011 -Thoa gui ngay 12-8-2012_KH TPCP vung TNB (03-1-2012)" xfId="4249"/>
    <cellStyle name="T_Book1_Luy ke von ung nam 2011 -Thoa gui ngay 12-8-2012_KH TPCP vung TNB (03-1-2012) 2" xfId="4250"/>
    <cellStyle name="T_Book1_Nhu cau von ung truoc 2011 Tha h Hoa + Nge An gui TW" xfId="4251"/>
    <cellStyle name="T_Book1_Nhu cau von ung truoc 2011 Tha h Hoa + Nge An gui TW 2" xfId="4252"/>
    <cellStyle name="T_Book1_Nhu cau von ung truoc 2011 Tha h Hoa + Nge An gui TW_!1 1 bao cao giao KH ve HTCMT vung TNB   12-12-2011" xfId="4253"/>
    <cellStyle name="T_Book1_Nhu cau von ung truoc 2011 Tha h Hoa + Nge An gui TW_!1 1 bao cao giao KH ve HTCMT vung TNB   12-12-2011 2" xfId="4254"/>
    <cellStyle name="T_Book1_Nhu cau von ung truoc 2011 Tha h Hoa + Nge An gui TW_Bieu4HTMT" xfId="4255"/>
    <cellStyle name="T_Book1_Nhu cau von ung truoc 2011 Tha h Hoa + Nge An gui TW_Bieu4HTMT 2" xfId="4256"/>
    <cellStyle name="T_Book1_Nhu cau von ung truoc 2011 Tha h Hoa + Nge An gui TW_Bieu4HTMT_!1 1 bao cao giao KH ve HTCMT vung TNB   12-12-2011" xfId="4257"/>
    <cellStyle name="T_Book1_Nhu cau von ung truoc 2011 Tha h Hoa + Nge An gui TW_Bieu4HTMT_!1 1 bao cao giao KH ve HTCMT vung TNB   12-12-2011 2" xfId="4258"/>
    <cellStyle name="T_Book1_Nhu cau von ung truoc 2011 Tha h Hoa + Nge An gui TW_Bieu4HTMT_KH TPCP vung TNB (03-1-2012)" xfId="4259"/>
    <cellStyle name="T_Book1_Nhu cau von ung truoc 2011 Tha h Hoa + Nge An gui TW_Bieu4HTMT_KH TPCP vung TNB (03-1-2012) 2" xfId="4260"/>
    <cellStyle name="T_Book1_Nhu cau von ung truoc 2011 Tha h Hoa + Nge An gui TW_KH TPCP vung TNB (03-1-2012)" xfId="4261"/>
    <cellStyle name="T_Book1_Nhu cau von ung truoc 2011 Tha h Hoa + Nge An gui TW_KH TPCP vung TNB (03-1-2012) 2" xfId="4262"/>
    <cellStyle name="T_Book1_phu luc tong ket tinh hinh TH giai doan 03-10 (ngay 30)" xfId="4263"/>
    <cellStyle name="T_Book1_phu luc tong ket tinh hinh TH giai doan 03-10 (ngay 30) 2" xfId="4264"/>
    <cellStyle name="T_Book1_phu luc tong ket tinh hinh TH giai doan 03-10 (ngay 30)_!1 1 bao cao giao KH ve HTCMT vung TNB   12-12-2011" xfId="4265"/>
    <cellStyle name="T_Book1_phu luc tong ket tinh hinh TH giai doan 03-10 (ngay 30)_!1 1 bao cao giao KH ve HTCMT vung TNB   12-12-2011 2" xfId="4266"/>
    <cellStyle name="T_Book1_phu luc tong ket tinh hinh TH giai doan 03-10 (ngay 30)_KH TPCP vung TNB (03-1-2012)" xfId="4267"/>
    <cellStyle name="T_Book1_phu luc tong ket tinh hinh TH giai doan 03-10 (ngay 30)_KH TPCP vung TNB (03-1-2012) 2" xfId="4268"/>
    <cellStyle name="T_Book1_TN - Ho tro khac 2011" xfId="4287"/>
    <cellStyle name="T_Book1_TN - Ho tro khac 2011 2" xfId="4288"/>
    <cellStyle name="T_Book1_TN - Ho tro khac 2011_!1 1 bao cao giao KH ve HTCMT vung TNB   12-12-2011" xfId="4289"/>
    <cellStyle name="T_Book1_TN - Ho tro khac 2011_!1 1 bao cao giao KH ve HTCMT vung TNB   12-12-2011 2" xfId="4290"/>
    <cellStyle name="T_Book1_TN - Ho tro khac 2011_Bieu4HTMT" xfId="4291"/>
    <cellStyle name="T_Book1_TN - Ho tro khac 2011_Bieu4HTMT 2" xfId="4292"/>
    <cellStyle name="T_Book1_TN - Ho tro khac 2011_KH TPCP vung TNB (03-1-2012)" xfId="4293"/>
    <cellStyle name="T_Book1_TN - Ho tro khac 2011_KH TPCP vung TNB (03-1-2012) 2" xfId="4294"/>
    <cellStyle name="T_Book1_TH ung tren 70%-Ra soat phap ly-8-6 (dung de chuyen vao vu TH)" xfId="4269"/>
    <cellStyle name="T_Book1_TH ung tren 70%-Ra soat phap ly-8-6 (dung de chuyen vao vu TH) 2" xfId="4270"/>
    <cellStyle name="T_Book1_TH ung tren 70%-Ra soat phap ly-8-6 (dung de chuyen vao vu TH)_!1 1 bao cao giao KH ve HTCMT vung TNB   12-12-2011" xfId="4271"/>
    <cellStyle name="T_Book1_TH ung tren 70%-Ra soat phap ly-8-6 (dung de chuyen vao vu TH)_!1 1 bao cao giao KH ve HTCMT vung TNB   12-12-2011 2" xfId="4272"/>
    <cellStyle name="T_Book1_TH ung tren 70%-Ra soat phap ly-8-6 (dung de chuyen vao vu TH)_Bieu4HTMT" xfId="4273"/>
    <cellStyle name="T_Book1_TH ung tren 70%-Ra soat phap ly-8-6 (dung de chuyen vao vu TH)_Bieu4HTMT 2" xfId="4274"/>
    <cellStyle name="T_Book1_TH ung tren 70%-Ra soat phap ly-8-6 (dung de chuyen vao vu TH)_KH TPCP vung TNB (03-1-2012)" xfId="4275"/>
    <cellStyle name="T_Book1_TH ung tren 70%-Ra soat phap ly-8-6 (dung de chuyen vao vu TH)_KH TPCP vung TNB (03-1-2012) 2" xfId="4276"/>
    <cellStyle name="T_Book1_TH y kien LD_KH 2010 Ca Nuoc 22-9-2011-Gui ca Vu" xfId="4277"/>
    <cellStyle name="T_Book1_TH y kien LD_KH 2010 Ca Nuoc 22-9-2011-Gui ca Vu 2" xfId="4278"/>
    <cellStyle name="T_Book1_TH y kien LD_KH 2010 Ca Nuoc 22-9-2011-Gui ca Vu_!1 1 bao cao giao KH ve HTCMT vung TNB   12-12-2011" xfId="4279"/>
    <cellStyle name="T_Book1_TH y kien LD_KH 2010 Ca Nuoc 22-9-2011-Gui ca Vu_!1 1 bao cao giao KH ve HTCMT vung TNB   12-12-2011 2" xfId="4280"/>
    <cellStyle name="T_Book1_TH y kien LD_KH 2010 Ca Nuoc 22-9-2011-Gui ca Vu_Bieu4HTMT" xfId="4281"/>
    <cellStyle name="T_Book1_TH y kien LD_KH 2010 Ca Nuoc 22-9-2011-Gui ca Vu_Bieu4HTMT 2" xfId="4282"/>
    <cellStyle name="T_Book1_TH y kien LD_KH 2010 Ca Nuoc 22-9-2011-Gui ca Vu_KH TPCP vung TNB (03-1-2012)" xfId="4283"/>
    <cellStyle name="T_Book1_TH y kien LD_KH 2010 Ca Nuoc 22-9-2011-Gui ca Vu_KH TPCP vung TNB (03-1-2012) 2" xfId="4284"/>
    <cellStyle name="T_Book1_Thiet bi" xfId="4285"/>
    <cellStyle name="T_Book1_Thiet bi 2" xfId="4286"/>
    <cellStyle name="T_Book1_ung truoc 2011 NSTW Thanh Hoa + Nge An gui Thu 12-5" xfId="4295"/>
    <cellStyle name="T_Book1_ung truoc 2011 NSTW Thanh Hoa + Nge An gui Thu 12-5 2" xfId="4296"/>
    <cellStyle name="T_Book1_ung truoc 2011 NSTW Thanh Hoa + Nge An gui Thu 12-5_!1 1 bao cao giao KH ve HTCMT vung TNB   12-12-2011" xfId="4297"/>
    <cellStyle name="T_Book1_ung truoc 2011 NSTW Thanh Hoa + Nge An gui Thu 12-5_!1 1 bao cao giao KH ve HTCMT vung TNB   12-12-2011 2" xfId="4298"/>
    <cellStyle name="T_Book1_ung truoc 2011 NSTW Thanh Hoa + Nge An gui Thu 12-5_Bieu4HTMT" xfId="4299"/>
    <cellStyle name="T_Book1_ung truoc 2011 NSTW Thanh Hoa + Nge An gui Thu 12-5_Bieu4HTMT 2" xfId="4300"/>
    <cellStyle name="T_Book1_ung truoc 2011 NSTW Thanh Hoa + Nge An gui Thu 12-5_Bieu4HTMT_!1 1 bao cao giao KH ve HTCMT vung TNB   12-12-2011" xfId="4301"/>
    <cellStyle name="T_Book1_ung truoc 2011 NSTW Thanh Hoa + Nge An gui Thu 12-5_Bieu4HTMT_!1 1 bao cao giao KH ve HTCMT vung TNB   12-12-2011 2" xfId="4302"/>
    <cellStyle name="T_Book1_ung truoc 2011 NSTW Thanh Hoa + Nge An gui Thu 12-5_Bieu4HTMT_KH TPCP vung TNB (03-1-2012)" xfId="4303"/>
    <cellStyle name="T_Book1_ung truoc 2011 NSTW Thanh Hoa + Nge An gui Thu 12-5_Bieu4HTMT_KH TPCP vung TNB (03-1-2012) 2" xfId="4304"/>
    <cellStyle name="T_Book1_ung truoc 2011 NSTW Thanh Hoa + Nge An gui Thu 12-5_KH TPCP vung TNB (03-1-2012)" xfId="4305"/>
    <cellStyle name="T_Book1_ung truoc 2011 NSTW Thanh Hoa + Nge An gui Thu 12-5_KH TPCP vung TNB (03-1-2012) 2" xfId="4306"/>
    <cellStyle name="T_Book1_ÿÿÿÿÿ" xfId="4307"/>
    <cellStyle name="T_Book1_ÿÿÿÿÿ 2" xfId="4308"/>
    <cellStyle name="T_Copy of Bao cao  XDCB 7 thang nam 2008_So KH&amp;DT SUA" xfId="4315"/>
    <cellStyle name="T_Copy of Bao cao  XDCB 7 thang nam 2008_So KH&amp;DT SUA 2" xfId="4316"/>
    <cellStyle name="T_Copy of Bao cao  XDCB 7 thang nam 2008_So KH&amp;DT SUA_!1 1 bao cao giao KH ve HTCMT vung TNB   12-12-2011" xfId="4317"/>
    <cellStyle name="T_Copy of Bao cao  XDCB 7 thang nam 2008_So KH&amp;DT SUA_!1 1 bao cao giao KH ve HTCMT vung TNB   12-12-2011 2" xfId="4318"/>
    <cellStyle name="T_Copy of Bao cao  XDCB 7 thang nam 2008_So KH&amp;DT SUA_KH TPCP vung TNB (03-1-2012)" xfId="4319"/>
    <cellStyle name="T_Copy of Bao cao  XDCB 7 thang nam 2008_So KH&amp;DT SUA_KH TPCP vung TNB (03-1-2012) 2" xfId="4320"/>
    <cellStyle name="T_CPK" xfId="4321"/>
    <cellStyle name="T_CPK 2" xfId="4322"/>
    <cellStyle name="T_CPK_!1 1 bao cao giao KH ve HTCMT vung TNB   12-12-2011" xfId="4323"/>
    <cellStyle name="T_CPK_!1 1 bao cao giao KH ve HTCMT vung TNB   12-12-2011 2" xfId="4324"/>
    <cellStyle name="T_CPK_Bieu4HTMT" xfId="4325"/>
    <cellStyle name="T_CPK_Bieu4HTMT 2" xfId="4326"/>
    <cellStyle name="T_CPK_Bieu4HTMT_!1 1 bao cao giao KH ve HTCMT vung TNB   12-12-2011" xfId="4327"/>
    <cellStyle name="T_CPK_Bieu4HTMT_!1 1 bao cao giao KH ve HTCMT vung TNB   12-12-2011 2" xfId="4328"/>
    <cellStyle name="T_CPK_Bieu4HTMT_KH TPCP vung TNB (03-1-2012)" xfId="4329"/>
    <cellStyle name="T_CPK_Bieu4HTMT_KH TPCP vung TNB (03-1-2012) 2" xfId="4330"/>
    <cellStyle name="T_CPK_KH TPCP vung TNB (03-1-2012)" xfId="4331"/>
    <cellStyle name="T_CPK_KH TPCP vung TNB (03-1-2012) 2" xfId="4332"/>
    <cellStyle name="T_CTMTQG 2008" xfId="4333"/>
    <cellStyle name="T_CTMTQG 2008 2" xfId="4334"/>
    <cellStyle name="T_CTMTQG 2008_!1 1 bao cao giao KH ve HTCMT vung TNB   12-12-2011" xfId="4335"/>
    <cellStyle name="T_CTMTQG 2008_!1 1 bao cao giao KH ve HTCMT vung TNB   12-12-2011 2" xfId="4336"/>
    <cellStyle name="T_CTMTQG 2008_Bieu mau danh muc du an thuoc CTMTQG nam 2008" xfId="4337"/>
    <cellStyle name="T_CTMTQG 2008_Bieu mau danh muc du an thuoc CTMTQG nam 2008 2" xfId="4338"/>
    <cellStyle name="T_CTMTQG 2008_Bieu mau danh muc du an thuoc CTMTQG nam 2008_!1 1 bao cao giao KH ve HTCMT vung TNB   12-12-2011" xfId="4339"/>
    <cellStyle name="T_CTMTQG 2008_Bieu mau danh muc du an thuoc CTMTQG nam 2008_!1 1 bao cao giao KH ve HTCMT vung TNB   12-12-2011 2" xfId="4340"/>
    <cellStyle name="T_CTMTQG 2008_Bieu mau danh muc du an thuoc CTMTQG nam 2008_KH TPCP vung TNB (03-1-2012)" xfId="4341"/>
    <cellStyle name="T_CTMTQG 2008_Bieu mau danh muc du an thuoc CTMTQG nam 2008_KH TPCP vung TNB (03-1-2012) 2" xfId="4342"/>
    <cellStyle name="T_CTMTQG 2008_Hi-Tong hop KQ phan bo KH nam 08- LD fong giao 15-11-08" xfId="4343"/>
    <cellStyle name="T_CTMTQG 2008_Hi-Tong hop KQ phan bo KH nam 08- LD fong giao 15-11-08 2" xfId="4344"/>
    <cellStyle name="T_CTMTQG 2008_Hi-Tong hop KQ phan bo KH nam 08- LD fong giao 15-11-08_!1 1 bao cao giao KH ve HTCMT vung TNB   12-12-2011" xfId="4345"/>
    <cellStyle name="T_CTMTQG 2008_Hi-Tong hop KQ phan bo KH nam 08- LD fong giao 15-11-08_!1 1 bao cao giao KH ve HTCMT vung TNB   12-12-2011 2" xfId="4346"/>
    <cellStyle name="T_CTMTQG 2008_Hi-Tong hop KQ phan bo KH nam 08- LD fong giao 15-11-08_KH TPCP vung TNB (03-1-2012)" xfId="4347"/>
    <cellStyle name="T_CTMTQG 2008_Hi-Tong hop KQ phan bo KH nam 08- LD fong giao 15-11-08_KH TPCP vung TNB (03-1-2012) 2" xfId="4348"/>
    <cellStyle name="T_CTMTQG 2008_Ket qua thuc hien nam 2008" xfId="4349"/>
    <cellStyle name="T_CTMTQG 2008_Ket qua thuc hien nam 2008 2" xfId="4350"/>
    <cellStyle name="T_CTMTQG 2008_Ket qua thuc hien nam 2008_!1 1 bao cao giao KH ve HTCMT vung TNB   12-12-2011" xfId="4351"/>
    <cellStyle name="T_CTMTQG 2008_Ket qua thuc hien nam 2008_!1 1 bao cao giao KH ve HTCMT vung TNB   12-12-2011 2" xfId="4352"/>
    <cellStyle name="T_CTMTQG 2008_Ket qua thuc hien nam 2008_KH TPCP vung TNB (03-1-2012)" xfId="4353"/>
    <cellStyle name="T_CTMTQG 2008_Ket qua thuc hien nam 2008_KH TPCP vung TNB (03-1-2012) 2" xfId="4354"/>
    <cellStyle name="T_CTMTQG 2008_KH TPCP vung TNB (03-1-2012)" xfId="4355"/>
    <cellStyle name="T_CTMTQG 2008_KH TPCP vung TNB (03-1-2012) 2" xfId="4356"/>
    <cellStyle name="T_CTMTQG 2008_KH XDCB_2008 lan 1" xfId="4357"/>
    <cellStyle name="T_CTMTQG 2008_KH XDCB_2008 lan 1 2" xfId="4358"/>
    <cellStyle name="T_CTMTQG 2008_KH XDCB_2008 lan 1 sua ngay 27-10" xfId="4359"/>
    <cellStyle name="T_CTMTQG 2008_KH XDCB_2008 lan 1 sua ngay 27-10 2" xfId="4360"/>
    <cellStyle name="T_CTMTQG 2008_KH XDCB_2008 lan 1 sua ngay 27-10_!1 1 bao cao giao KH ve HTCMT vung TNB   12-12-2011" xfId="4361"/>
    <cellStyle name="T_CTMTQG 2008_KH XDCB_2008 lan 1 sua ngay 27-10_!1 1 bao cao giao KH ve HTCMT vung TNB   12-12-2011 2" xfId="4362"/>
    <cellStyle name="T_CTMTQG 2008_KH XDCB_2008 lan 1 sua ngay 27-10_KH TPCP vung TNB (03-1-2012)" xfId="4363"/>
    <cellStyle name="T_CTMTQG 2008_KH XDCB_2008 lan 1 sua ngay 27-10_KH TPCP vung TNB (03-1-2012) 2" xfId="4364"/>
    <cellStyle name="T_CTMTQG 2008_KH XDCB_2008 lan 1_!1 1 bao cao giao KH ve HTCMT vung TNB   12-12-2011" xfId="4365"/>
    <cellStyle name="T_CTMTQG 2008_KH XDCB_2008 lan 1_!1 1 bao cao giao KH ve HTCMT vung TNB   12-12-2011 2" xfId="4366"/>
    <cellStyle name="T_CTMTQG 2008_KH XDCB_2008 lan 1_KH TPCP vung TNB (03-1-2012)" xfId="4367"/>
    <cellStyle name="T_CTMTQG 2008_KH XDCB_2008 lan 1_KH TPCP vung TNB (03-1-2012) 2" xfId="4368"/>
    <cellStyle name="T_CTMTQG 2008_KH XDCB_2008 lan 2 sua ngay 10-11" xfId="4369"/>
    <cellStyle name="T_CTMTQG 2008_KH XDCB_2008 lan 2 sua ngay 10-11 2" xfId="4370"/>
    <cellStyle name="T_CTMTQG 2008_KH XDCB_2008 lan 2 sua ngay 10-11_!1 1 bao cao giao KH ve HTCMT vung TNB   12-12-2011" xfId="4371"/>
    <cellStyle name="T_CTMTQG 2008_KH XDCB_2008 lan 2 sua ngay 10-11_!1 1 bao cao giao KH ve HTCMT vung TNB   12-12-2011 2" xfId="4372"/>
    <cellStyle name="T_CTMTQG 2008_KH XDCB_2008 lan 2 sua ngay 10-11_KH TPCP vung TNB (03-1-2012)" xfId="4373"/>
    <cellStyle name="T_CTMTQG 2008_KH XDCB_2008 lan 2 sua ngay 10-11_KH TPCP vung TNB (03-1-2012) 2" xfId="4374"/>
    <cellStyle name="T_Chuan bi dau tu nam 2008" xfId="4309"/>
    <cellStyle name="T_Chuan bi dau tu nam 2008 2" xfId="4310"/>
    <cellStyle name="T_Chuan bi dau tu nam 2008_!1 1 bao cao giao KH ve HTCMT vung TNB   12-12-2011" xfId="4311"/>
    <cellStyle name="T_Chuan bi dau tu nam 2008_!1 1 bao cao giao KH ve HTCMT vung TNB   12-12-2011 2" xfId="4312"/>
    <cellStyle name="T_Chuan bi dau tu nam 2008_KH TPCP vung TNB (03-1-2012)" xfId="4313"/>
    <cellStyle name="T_Chuan bi dau tu nam 2008_KH TPCP vung TNB (03-1-2012) 2" xfId="4314"/>
    <cellStyle name="T_danh muc chuan bi dau tu 2011 ngay 07-6-2011" xfId="4375"/>
    <cellStyle name="T_danh muc chuan bi dau tu 2011 ngay 07-6-2011 2" xfId="4376"/>
    <cellStyle name="T_danh muc chuan bi dau tu 2011 ngay 07-6-2011_!1 1 bao cao giao KH ve HTCMT vung TNB   12-12-2011" xfId="4377"/>
    <cellStyle name="T_danh muc chuan bi dau tu 2011 ngay 07-6-2011_!1 1 bao cao giao KH ve HTCMT vung TNB   12-12-2011 2" xfId="4378"/>
    <cellStyle name="T_danh muc chuan bi dau tu 2011 ngay 07-6-2011_KH TPCP vung TNB (03-1-2012)" xfId="4379"/>
    <cellStyle name="T_danh muc chuan bi dau tu 2011 ngay 07-6-2011_KH TPCP vung TNB (03-1-2012) 2" xfId="4380"/>
    <cellStyle name="T_Danh muc pbo nguon von XSKT, XDCB nam 2009 chuyen qua nam 2010" xfId="4381"/>
    <cellStyle name="T_Danh muc pbo nguon von XSKT, XDCB nam 2009 chuyen qua nam 2010 2" xfId="4382"/>
    <cellStyle name="T_Danh muc pbo nguon von XSKT, XDCB nam 2009 chuyen qua nam 2010_!1 1 bao cao giao KH ve HTCMT vung TNB   12-12-2011" xfId="4383"/>
    <cellStyle name="T_Danh muc pbo nguon von XSKT, XDCB nam 2009 chuyen qua nam 2010_!1 1 bao cao giao KH ve HTCMT vung TNB   12-12-2011 2" xfId="4384"/>
    <cellStyle name="T_Danh muc pbo nguon von XSKT, XDCB nam 2009 chuyen qua nam 2010_KH TPCP vung TNB (03-1-2012)" xfId="4385"/>
    <cellStyle name="T_Danh muc pbo nguon von XSKT, XDCB nam 2009 chuyen qua nam 2010_KH TPCP vung TNB (03-1-2012) 2" xfId="4386"/>
    <cellStyle name="T_dieu chinh KH 2011 ngay 26-5-2011111" xfId="4387"/>
    <cellStyle name="T_dieu chinh KH 2011 ngay 26-5-2011111 2" xfId="4388"/>
    <cellStyle name="T_dieu chinh KH 2011 ngay 26-5-2011111_!1 1 bao cao giao KH ve HTCMT vung TNB   12-12-2011" xfId="4389"/>
    <cellStyle name="T_dieu chinh KH 2011 ngay 26-5-2011111_!1 1 bao cao giao KH ve HTCMT vung TNB   12-12-2011 2" xfId="4390"/>
    <cellStyle name="T_dieu chinh KH 2011 ngay 26-5-2011111_KH TPCP vung TNB (03-1-2012)" xfId="4391"/>
    <cellStyle name="T_dieu chinh KH 2011 ngay 26-5-2011111_KH TPCP vung TNB (03-1-2012) 2" xfId="4392"/>
    <cellStyle name="T_DK 2014-2015 final" xfId="4393"/>
    <cellStyle name="T_DK 2014-2015 final_05-12  KH trung han 2016-2020 - Liem Thinh edited" xfId="4394"/>
    <cellStyle name="T_DK 2014-2015 final_Copy of 05-12  KH trung han 2016-2020 - Liem Thinh edited (1)" xfId="4395"/>
    <cellStyle name="T_DK 2014-2015 new" xfId="4396"/>
    <cellStyle name="T_DK 2014-2015 new_05-12  KH trung han 2016-2020 - Liem Thinh edited" xfId="4397"/>
    <cellStyle name="T_DK 2014-2015 new_Copy of 05-12  KH trung han 2016-2020 - Liem Thinh edited (1)" xfId="4398"/>
    <cellStyle name="T_DK KH CBDT 2014 11-11-2013" xfId="4399"/>
    <cellStyle name="T_DK KH CBDT 2014 11-11-2013(1)" xfId="4400"/>
    <cellStyle name="T_DK KH CBDT 2014 11-11-2013(1)_05-12  KH trung han 2016-2020 - Liem Thinh edited" xfId="4401"/>
    <cellStyle name="T_DK KH CBDT 2014 11-11-2013(1)_Copy of 05-12  KH trung han 2016-2020 - Liem Thinh edited (1)" xfId="4402"/>
    <cellStyle name="T_DK KH CBDT 2014 11-11-2013_05-12  KH trung han 2016-2020 - Liem Thinh edited" xfId="4403"/>
    <cellStyle name="T_DK KH CBDT 2014 11-11-2013_Copy of 05-12  KH trung han 2016-2020 - Liem Thinh edited (1)" xfId="4404"/>
    <cellStyle name="T_DS KCH PHAN BO VON NSDP NAM 2010" xfId="4405"/>
    <cellStyle name="T_DS KCH PHAN BO VON NSDP NAM 2010 2" xfId="4406"/>
    <cellStyle name="T_DS KCH PHAN BO VON NSDP NAM 2010_!1 1 bao cao giao KH ve HTCMT vung TNB   12-12-2011" xfId="4407"/>
    <cellStyle name="T_DS KCH PHAN BO VON NSDP NAM 2010_!1 1 bao cao giao KH ve HTCMT vung TNB   12-12-2011 2" xfId="4408"/>
    <cellStyle name="T_DS KCH PHAN BO VON NSDP NAM 2010_KH TPCP vung TNB (03-1-2012)" xfId="4409"/>
    <cellStyle name="T_DS KCH PHAN BO VON NSDP NAM 2010_KH TPCP vung TNB (03-1-2012) 2" xfId="4410"/>
    <cellStyle name="T_Du an khoi cong moi nam 2010" xfId="4411"/>
    <cellStyle name="T_Du an khoi cong moi nam 2010 2" xfId="4412"/>
    <cellStyle name="T_Du an khoi cong moi nam 2010_!1 1 bao cao giao KH ve HTCMT vung TNB   12-12-2011" xfId="4413"/>
    <cellStyle name="T_Du an khoi cong moi nam 2010_!1 1 bao cao giao KH ve HTCMT vung TNB   12-12-2011 2" xfId="4414"/>
    <cellStyle name="T_Du an khoi cong moi nam 2010_KH TPCP vung TNB (03-1-2012)" xfId="4415"/>
    <cellStyle name="T_Du an khoi cong moi nam 2010_KH TPCP vung TNB (03-1-2012) 2" xfId="4416"/>
    <cellStyle name="T_DU AN TKQH VA CHUAN BI DAU TU NAM 2007 sua ngay 9-11" xfId="4417"/>
    <cellStyle name="T_DU AN TKQH VA CHUAN BI DAU TU NAM 2007 sua ngay 9-11 2" xfId="4418"/>
    <cellStyle name="T_DU AN TKQH VA CHUAN BI DAU TU NAM 2007 sua ngay 9-11_!1 1 bao cao giao KH ve HTCMT vung TNB   12-12-2011" xfId="4419"/>
    <cellStyle name="T_DU AN TKQH VA CHUAN BI DAU TU NAM 2007 sua ngay 9-11_!1 1 bao cao giao KH ve HTCMT vung TNB   12-12-2011 2" xfId="4420"/>
    <cellStyle name="T_DU AN TKQH VA CHUAN BI DAU TU NAM 2007 sua ngay 9-11_Bieu mau danh muc du an thuoc CTMTQG nam 2008" xfId="4421"/>
    <cellStyle name="T_DU AN TKQH VA CHUAN BI DAU TU NAM 2007 sua ngay 9-11_Bieu mau danh muc du an thuoc CTMTQG nam 2008 2" xfId="4422"/>
    <cellStyle name="T_DU AN TKQH VA CHUAN BI DAU TU NAM 2007 sua ngay 9-11_Bieu mau danh muc du an thuoc CTMTQG nam 2008_!1 1 bao cao giao KH ve HTCMT vung TNB   12-12-2011" xfId="4423"/>
    <cellStyle name="T_DU AN TKQH VA CHUAN BI DAU TU NAM 2007 sua ngay 9-11_Bieu mau danh muc du an thuoc CTMTQG nam 2008_!1 1 bao cao giao KH ve HTCMT vung TNB   12-12-2011 2" xfId="4424"/>
    <cellStyle name="T_DU AN TKQH VA CHUAN BI DAU TU NAM 2007 sua ngay 9-11_Bieu mau danh muc du an thuoc CTMTQG nam 2008_KH TPCP vung TNB (03-1-2012)" xfId="4425"/>
    <cellStyle name="T_DU AN TKQH VA CHUAN BI DAU TU NAM 2007 sua ngay 9-11_Bieu mau danh muc du an thuoc CTMTQG nam 2008_KH TPCP vung TNB (03-1-2012) 2" xfId="4426"/>
    <cellStyle name="T_DU AN TKQH VA CHUAN BI DAU TU NAM 2007 sua ngay 9-11_Du an khoi cong moi nam 2010" xfId="4427"/>
    <cellStyle name="T_DU AN TKQH VA CHUAN BI DAU TU NAM 2007 sua ngay 9-11_Du an khoi cong moi nam 2010 2" xfId="4428"/>
    <cellStyle name="T_DU AN TKQH VA CHUAN BI DAU TU NAM 2007 sua ngay 9-11_Du an khoi cong moi nam 2010_!1 1 bao cao giao KH ve HTCMT vung TNB   12-12-2011" xfId="4429"/>
    <cellStyle name="T_DU AN TKQH VA CHUAN BI DAU TU NAM 2007 sua ngay 9-11_Du an khoi cong moi nam 2010_!1 1 bao cao giao KH ve HTCMT vung TNB   12-12-2011 2" xfId="4430"/>
    <cellStyle name="T_DU AN TKQH VA CHUAN BI DAU TU NAM 2007 sua ngay 9-11_Du an khoi cong moi nam 2010_KH TPCP vung TNB (03-1-2012)" xfId="4431"/>
    <cellStyle name="T_DU AN TKQH VA CHUAN BI DAU TU NAM 2007 sua ngay 9-11_Du an khoi cong moi nam 2010_KH TPCP vung TNB (03-1-2012) 2" xfId="4432"/>
    <cellStyle name="T_DU AN TKQH VA CHUAN BI DAU TU NAM 2007 sua ngay 9-11_Ket qua phan bo von nam 2008" xfId="4433"/>
    <cellStyle name="T_DU AN TKQH VA CHUAN BI DAU TU NAM 2007 sua ngay 9-11_Ket qua phan bo von nam 2008 2" xfId="4434"/>
    <cellStyle name="T_DU AN TKQH VA CHUAN BI DAU TU NAM 2007 sua ngay 9-11_Ket qua phan bo von nam 2008_!1 1 bao cao giao KH ve HTCMT vung TNB   12-12-2011" xfId="4435"/>
    <cellStyle name="T_DU AN TKQH VA CHUAN BI DAU TU NAM 2007 sua ngay 9-11_Ket qua phan bo von nam 2008_!1 1 bao cao giao KH ve HTCMT vung TNB   12-12-2011 2" xfId="4436"/>
    <cellStyle name="T_DU AN TKQH VA CHUAN BI DAU TU NAM 2007 sua ngay 9-11_Ket qua phan bo von nam 2008_!1 1 bao cao giao KH ve HTCMT vung TNB   12-12-2011 2 2" xfId="4437"/>
    <cellStyle name="T_DU AN TKQH VA CHUAN BI DAU TU NAM 2007 sua ngay 9-11_Ket qua phan bo von nam 2008_!1 1 bao cao giao KH ve HTCMT vung TNB   12-12-2011 3" xfId="4438"/>
    <cellStyle name="T_DU AN TKQH VA CHUAN BI DAU TU NAM 2007 sua ngay 9-11_Ket qua phan bo von nam 2008_KH TPCP vung TNB (03-1-2012)" xfId="4439"/>
    <cellStyle name="T_DU AN TKQH VA CHUAN BI DAU TU NAM 2007 sua ngay 9-11_Ket qua phan bo von nam 2008_KH TPCP vung TNB (03-1-2012) 2" xfId="4440"/>
    <cellStyle name="T_DU AN TKQH VA CHUAN BI DAU TU NAM 2007 sua ngay 9-11_Ket qua phan bo von nam 2008_KH TPCP vung TNB (03-1-2012) 2 2" xfId="4441"/>
    <cellStyle name="T_DU AN TKQH VA CHUAN BI DAU TU NAM 2007 sua ngay 9-11_Ket qua phan bo von nam 2008_KH TPCP vung TNB (03-1-2012) 3" xfId="4442"/>
    <cellStyle name="T_DU AN TKQH VA CHUAN BI DAU TU NAM 2007 sua ngay 9-11_KH TPCP vung TNB (03-1-2012)" xfId="4443"/>
    <cellStyle name="T_DU AN TKQH VA CHUAN BI DAU TU NAM 2007 sua ngay 9-11_KH TPCP vung TNB (03-1-2012) 2" xfId="4444"/>
    <cellStyle name="T_DU AN TKQH VA CHUAN BI DAU TU NAM 2007 sua ngay 9-11_KH TPCP vung TNB (03-1-2012) 2 2" xfId="4445"/>
    <cellStyle name="T_DU AN TKQH VA CHUAN BI DAU TU NAM 2007 sua ngay 9-11_KH TPCP vung TNB (03-1-2012) 3" xfId="4446"/>
    <cellStyle name="T_DU AN TKQH VA CHUAN BI DAU TU NAM 2007 sua ngay 9-11_KH XDCB_2008 lan 2 sua ngay 10-11" xfId="4447"/>
    <cellStyle name="T_DU AN TKQH VA CHUAN BI DAU TU NAM 2007 sua ngay 9-11_KH XDCB_2008 lan 2 sua ngay 10-11 2" xfId="4448"/>
    <cellStyle name="T_DU AN TKQH VA CHUAN BI DAU TU NAM 2007 sua ngay 9-11_KH XDCB_2008 lan 2 sua ngay 10-11 2 2" xfId="4449"/>
    <cellStyle name="T_DU AN TKQH VA CHUAN BI DAU TU NAM 2007 sua ngay 9-11_KH XDCB_2008 lan 2 sua ngay 10-11 3" xfId="4450"/>
    <cellStyle name="T_DU AN TKQH VA CHUAN BI DAU TU NAM 2007 sua ngay 9-11_KH XDCB_2008 lan 2 sua ngay 10-11_!1 1 bao cao giao KH ve HTCMT vung TNB   12-12-2011" xfId="4451"/>
    <cellStyle name="T_DU AN TKQH VA CHUAN BI DAU TU NAM 2007 sua ngay 9-11_KH XDCB_2008 lan 2 sua ngay 10-11_!1 1 bao cao giao KH ve HTCMT vung TNB   12-12-2011 2" xfId="4452"/>
    <cellStyle name="T_DU AN TKQH VA CHUAN BI DAU TU NAM 2007 sua ngay 9-11_KH XDCB_2008 lan 2 sua ngay 10-11_!1 1 bao cao giao KH ve HTCMT vung TNB   12-12-2011 2 2" xfId="4453"/>
    <cellStyle name="T_DU AN TKQH VA CHUAN BI DAU TU NAM 2007 sua ngay 9-11_KH XDCB_2008 lan 2 sua ngay 10-11_!1 1 bao cao giao KH ve HTCMT vung TNB   12-12-2011 3" xfId="4454"/>
    <cellStyle name="T_DU AN TKQH VA CHUAN BI DAU TU NAM 2007 sua ngay 9-11_KH XDCB_2008 lan 2 sua ngay 10-11_KH TPCP vung TNB (03-1-2012)" xfId="4455"/>
    <cellStyle name="T_DU AN TKQH VA CHUAN BI DAU TU NAM 2007 sua ngay 9-11_KH XDCB_2008 lan 2 sua ngay 10-11_KH TPCP vung TNB (03-1-2012) 2" xfId="4456"/>
    <cellStyle name="T_DU AN TKQH VA CHUAN BI DAU TU NAM 2007 sua ngay 9-11_KH XDCB_2008 lan 2 sua ngay 10-11_KH TPCP vung TNB (03-1-2012) 2 2" xfId="4457"/>
    <cellStyle name="T_DU AN TKQH VA CHUAN BI DAU TU NAM 2007 sua ngay 9-11_KH XDCB_2008 lan 2 sua ngay 10-11_KH TPCP vung TNB (03-1-2012) 3" xfId="4458"/>
    <cellStyle name="T_du toan dieu chinh  20-8-2006" xfId="4459"/>
    <cellStyle name="T_du toan dieu chinh  20-8-2006 2" xfId="4460"/>
    <cellStyle name="T_du toan dieu chinh  20-8-2006 2 2" xfId="4461"/>
    <cellStyle name="T_du toan dieu chinh  20-8-2006 3" xfId="4462"/>
    <cellStyle name="T_du toan dieu chinh  20-8-2006_!1 1 bao cao giao KH ve HTCMT vung TNB   12-12-2011" xfId="4463"/>
    <cellStyle name="T_du toan dieu chinh  20-8-2006_!1 1 bao cao giao KH ve HTCMT vung TNB   12-12-2011 2" xfId="4464"/>
    <cellStyle name="T_du toan dieu chinh  20-8-2006_!1 1 bao cao giao KH ve HTCMT vung TNB   12-12-2011 2 2" xfId="4465"/>
    <cellStyle name="T_du toan dieu chinh  20-8-2006_!1 1 bao cao giao KH ve HTCMT vung TNB   12-12-2011 3" xfId="4466"/>
    <cellStyle name="T_du toan dieu chinh  20-8-2006_Bieu4HTMT" xfId="4467"/>
    <cellStyle name="T_du toan dieu chinh  20-8-2006_Bieu4HTMT 2" xfId="4468"/>
    <cellStyle name="T_du toan dieu chinh  20-8-2006_Bieu4HTMT 2 2" xfId="4469"/>
    <cellStyle name="T_du toan dieu chinh  20-8-2006_Bieu4HTMT 3" xfId="4470"/>
    <cellStyle name="T_du toan dieu chinh  20-8-2006_Bieu4HTMT_!1 1 bao cao giao KH ve HTCMT vung TNB   12-12-2011" xfId="4471"/>
    <cellStyle name="T_du toan dieu chinh  20-8-2006_Bieu4HTMT_!1 1 bao cao giao KH ve HTCMT vung TNB   12-12-2011 2" xfId="4472"/>
    <cellStyle name="T_du toan dieu chinh  20-8-2006_Bieu4HTMT_!1 1 bao cao giao KH ve HTCMT vung TNB   12-12-2011 2 2" xfId="4473"/>
    <cellStyle name="T_du toan dieu chinh  20-8-2006_Bieu4HTMT_!1 1 bao cao giao KH ve HTCMT vung TNB   12-12-2011 3" xfId="4474"/>
    <cellStyle name="T_du toan dieu chinh  20-8-2006_Bieu4HTMT_KH TPCP vung TNB (03-1-2012)" xfId="4475"/>
    <cellStyle name="T_du toan dieu chinh  20-8-2006_Bieu4HTMT_KH TPCP vung TNB (03-1-2012) 2" xfId="4476"/>
    <cellStyle name="T_du toan dieu chinh  20-8-2006_Bieu4HTMT_KH TPCP vung TNB (03-1-2012) 2 2" xfId="4477"/>
    <cellStyle name="T_du toan dieu chinh  20-8-2006_Bieu4HTMT_KH TPCP vung TNB (03-1-2012) 3" xfId="4478"/>
    <cellStyle name="T_du toan dieu chinh  20-8-2006_KH TPCP vung TNB (03-1-2012)" xfId="4479"/>
    <cellStyle name="T_du toan dieu chinh  20-8-2006_KH TPCP vung TNB (03-1-2012) 2" xfId="4480"/>
    <cellStyle name="T_du toan dieu chinh  20-8-2006_KH TPCP vung TNB (03-1-2012) 2 2" xfId="4481"/>
    <cellStyle name="T_du toan dieu chinh  20-8-2006_KH TPCP vung TNB (03-1-2012) 3" xfId="4482"/>
    <cellStyle name="T_giao KH 2011 ngay 10-12-2010" xfId="4483"/>
    <cellStyle name="T_giao KH 2011 ngay 10-12-2010 2" xfId="4484"/>
    <cellStyle name="T_giao KH 2011 ngay 10-12-2010 2 2" xfId="4485"/>
    <cellStyle name="T_giao KH 2011 ngay 10-12-2010 3" xfId="4486"/>
    <cellStyle name="T_giao KH 2011 ngay 10-12-2010_!1 1 bao cao giao KH ve HTCMT vung TNB   12-12-2011" xfId="4487"/>
    <cellStyle name="T_giao KH 2011 ngay 10-12-2010_!1 1 bao cao giao KH ve HTCMT vung TNB   12-12-2011 2" xfId="4488"/>
    <cellStyle name="T_giao KH 2011 ngay 10-12-2010_!1 1 bao cao giao KH ve HTCMT vung TNB   12-12-2011 2 2" xfId="4489"/>
    <cellStyle name="T_giao KH 2011 ngay 10-12-2010_!1 1 bao cao giao KH ve HTCMT vung TNB   12-12-2011 3" xfId="4490"/>
    <cellStyle name="T_giao KH 2011 ngay 10-12-2010_KH TPCP vung TNB (03-1-2012)" xfId="4491"/>
    <cellStyle name="T_giao KH 2011 ngay 10-12-2010_KH TPCP vung TNB (03-1-2012) 2" xfId="4492"/>
    <cellStyle name="T_giao KH 2011 ngay 10-12-2010_KH TPCP vung TNB (03-1-2012) 2 2" xfId="4493"/>
    <cellStyle name="T_giao KH 2011 ngay 10-12-2010_KH TPCP vung TNB (03-1-2012) 3" xfId="4494"/>
    <cellStyle name="T_Ht-PTq1-03" xfId="4495"/>
    <cellStyle name="T_Ht-PTq1-03 2" xfId="4496"/>
    <cellStyle name="T_Ht-PTq1-03 2 2" xfId="4497"/>
    <cellStyle name="T_Ht-PTq1-03 3" xfId="4498"/>
    <cellStyle name="T_Ht-PTq1-03_!1 1 bao cao giao KH ve HTCMT vung TNB   12-12-2011" xfId="4499"/>
    <cellStyle name="T_Ht-PTq1-03_!1 1 bao cao giao KH ve HTCMT vung TNB   12-12-2011 2" xfId="4500"/>
    <cellStyle name="T_Ht-PTq1-03_!1 1 bao cao giao KH ve HTCMT vung TNB   12-12-2011 2 2" xfId="4501"/>
    <cellStyle name="T_Ht-PTq1-03_!1 1 bao cao giao KH ve HTCMT vung TNB   12-12-2011 3" xfId="4502"/>
    <cellStyle name="T_Ht-PTq1-03_kien giang 2" xfId="4503"/>
    <cellStyle name="T_Ht-PTq1-03_kien giang 2 2" xfId="4504"/>
    <cellStyle name="T_Ht-PTq1-03_kien giang 2 2 2" xfId="4505"/>
    <cellStyle name="T_Ht-PTq1-03_kien giang 2 3" xfId="4506"/>
    <cellStyle name="T_Ke hoach KTXH  nam 2009_PKT thang 11 nam 2008" xfId="4507"/>
    <cellStyle name="T_Ke hoach KTXH  nam 2009_PKT thang 11 nam 2008 2" xfId="4508"/>
    <cellStyle name="T_Ke hoach KTXH  nam 2009_PKT thang 11 nam 2008 2 2" xfId="4509"/>
    <cellStyle name="T_Ke hoach KTXH  nam 2009_PKT thang 11 nam 2008 3" xfId="4510"/>
    <cellStyle name="T_Ke hoach KTXH  nam 2009_PKT thang 11 nam 2008_!1 1 bao cao giao KH ve HTCMT vung TNB   12-12-2011" xfId="4511"/>
    <cellStyle name="T_Ke hoach KTXH  nam 2009_PKT thang 11 nam 2008_!1 1 bao cao giao KH ve HTCMT vung TNB   12-12-2011 2" xfId="4512"/>
    <cellStyle name="T_Ke hoach KTXH  nam 2009_PKT thang 11 nam 2008_!1 1 bao cao giao KH ve HTCMT vung TNB   12-12-2011 2 2" xfId="4513"/>
    <cellStyle name="T_Ke hoach KTXH  nam 2009_PKT thang 11 nam 2008_!1 1 bao cao giao KH ve HTCMT vung TNB   12-12-2011 3" xfId="4514"/>
    <cellStyle name="T_Ke hoach KTXH  nam 2009_PKT thang 11 nam 2008_KH TPCP vung TNB (03-1-2012)" xfId="4515"/>
    <cellStyle name="T_Ke hoach KTXH  nam 2009_PKT thang 11 nam 2008_KH TPCP vung TNB (03-1-2012) 2" xfId="4516"/>
    <cellStyle name="T_Ke hoach KTXH  nam 2009_PKT thang 11 nam 2008_KH TPCP vung TNB (03-1-2012) 2 2" xfId="4517"/>
    <cellStyle name="T_Ke hoach KTXH  nam 2009_PKT thang 11 nam 2008_KH TPCP vung TNB (03-1-2012) 3" xfId="4518"/>
    <cellStyle name="T_Ket qua dau thau" xfId="4519"/>
    <cellStyle name="T_Ket qua dau thau 2" xfId="4520"/>
    <cellStyle name="T_Ket qua dau thau 2 2" xfId="4521"/>
    <cellStyle name="T_Ket qua dau thau 3" xfId="4522"/>
    <cellStyle name="T_Ket qua dau thau_!1 1 bao cao giao KH ve HTCMT vung TNB   12-12-2011" xfId="4523"/>
    <cellStyle name="T_Ket qua dau thau_!1 1 bao cao giao KH ve HTCMT vung TNB   12-12-2011 2" xfId="4524"/>
    <cellStyle name="T_Ket qua dau thau_!1 1 bao cao giao KH ve HTCMT vung TNB   12-12-2011 2 2" xfId="4525"/>
    <cellStyle name="T_Ket qua dau thau_!1 1 bao cao giao KH ve HTCMT vung TNB   12-12-2011 3" xfId="4526"/>
    <cellStyle name="T_Ket qua dau thau_KH TPCP vung TNB (03-1-2012)" xfId="4527"/>
    <cellStyle name="T_Ket qua dau thau_KH TPCP vung TNB (03-1-2012) 2" xfId="4528"/>
    <cellStyle name="T_Ket qua dau thau_KH TPCP vung TNB (03-1-2012) 2 2" xfId="4529"/>
    <cellStyle name="T_Ket qua dau thau_KH TPCP vung TNB (03-1-2012) 3" xfId="4530"/>
    <cellStyle name="T_Ket qua phan bo von nam 2008" xfId="4531"/>
    <cellStyle name="T_Ket qua phan bo von nam 2008 2" xfId="4532"/>
    <cellStyle name="T_Ket qua phan bo von nam 2008 2 2" xfId="4533"/>
    <cellStyle name="T_Ket qua phan bo von nam 2008 3" xfId="4534"/>
    <cellStyle name="T_Ket qua phan bo von nam 2008_!1 1 bao cao giao KH ve HTCMT vung TNB   12-12-2011" xfId="4535"/>
    <cellStyle name="T_Ket qua phan bo von nam 2008_!1 1 bao cao giao KH ve HTCMT vung TNB   12-12-2011 2" xfId="4536"/>
    <cellStyle name="T_Ket qua phan bo von nam 2008_!1 1 bao cao giao KH ve HTCMT vung TNB   12-12-2011 2 2" xfId="4537"/>
    <cellStyle name="T_Ket qua phan bo von nam 2008_!1 1 bao cao giao KH ve HTCMT vung TNB   12-12-2011 3" xfId="4538"/>
    <cellStyle name="T_Ket qua phan bo von nam 2008_KH TPCP vung TNB (03-1-2012)" xfId="4539"/>
    <cellStyle name="T_Ket qua phan bo von nam 2008_KH TPCP vung TNB (03-1-2012) 2" xfId="4540"/>
    <cellStyle name="T_Ket qua phan bo von nam 2008_KH TPCP vung TNB (03-1-2012) 2 2" xfId="4541"/>
    <cellStyle name="T_Ket qua phan bo von nam 2008_KH TPCP vung TNB (03-1-2012) 3" xfId="4542"/>
    <cellStyle name="T_kien giang 2" xfId="4561"/>
    <cellStyle name="T_kien giang 2 2" xfId="4562"/>
    <cellStyle name="T_kien giang 2 2 2" xfId="4563"/>
    <cellStyle name="T_kien giang 2 3" xfId="4564"/>
    <cellStyle name="T_KH 2011-2015" xfId="4543"/>
    <cellStyle name="T_KH 2011-2015 2" xfId="4544"/>
    <cellStyle name="T_KH TPCP vung TNB (03-1-2012)" xfId="4545"/>
    <cellStyle name="T_KH TPCP vung TNB (03-1-2012) 2" xfId="4546"/>
    <cellStyle name="T_KH TPCP vung TNB (03-1-2012) 2 2" xfId="4547"/>
    <cellStyle name="T_KH TPCP vung TNB (03-1-2012) 3" xfId="4548"/>
    <cellStyle name="T_KH XDCB_2008 lan 2 sua ngay 10-11" xfId="4549"/>
    <cellStyle name="T_KH XDCB_2008 lan 2 sua ngay 10-11 2" xfId="4550"/>
    <cellStyle name="T_KH XDCB_2008 lan 2 sua ngay 10-11 2 2" xfId="4551"/>
    <cellStyle name="T_KH XDCB_2008 lan 2 sua ngay 10-11 3" xfId="4552"/>
    <cellStyle name="T_KH XDCB_2008 lan 2 sua ngay 10-11_!1 1 bao cao giao KH ve HTCMT vung TNB   12-12-2011" xfId="4553"/>
    <cellStyle name="T_KH XDCB_2008 lan 2 sua ngay 10-11_!1 1 bao cao giao KH ve HTCMT vung TNB   12-12-2011 2" xfId="4554"/>
    <cellStyle name="T_KH XDCB_2008 lan 2 sua ngay 10-11_!1 1 bao cao giao KH ve HTCMT vung TNB   12-12-2011 2 2" xfId="4555"/>
    <cellStyle name="T_KH XDCB_2008 lan 2 sua ngay 10-11_!1 1 bao cao giao KH ve HTCMT vung TNB   12-12-2011 3" xfId="4556"/>
    <cellStyle name="T_KH XDCB_2008 lan 2 sua ngay 10-11_KH TPCP vung TNB (03-1-2012)" xfId="4557"/>
    <cellStyle name="T_KH XDCB_2008 lan 2 sua ngay 10-11_KH TPCP vung TNB (03-1-2012) 2" xfId="4558"/>
    <cellStyle name="T_KH XDCB_2008 lan 2 sua ngay 10-11_KH TPCP vung TNB (03-1-2012) 2 2" xfId="4559"/>
    <cellStyle name="T_KH XDCB_2008 lan 2 sua ngay 10-11_KH TPCP vung TNB (03-1-2012) 3" xfId="4560"/>
    <cellStyle name="T_Me_Tri_6_07" xfId="4565"/>
    <cellStyle name="T_Me_Tri_6_07 2" xfId="4566"/>
    <cellStyle name="T_Me_Tri_6_07 2 2" xfId="4567"/>
    <cellStyle name="T_Me_Tri_6_07 3" xfId="4568"/>
    <cellStyle name="T_Me_Tri_6_07_!1 1 bao cao giao KH ve HTCMT vung TNB   12-12-2011" xfId="4569"/>
    <cellStyle name="T_Me_Tri_6_07_!1 1 bao cao giao KH ve HTCMT vung TNB   12-12-2011 2" xfId="4570"/>
    <cellStyle name="T_Me_Tri_6_07_!1 1 bao cao giao KH ve HTCMT vung TNB   12-12-2011 2 2" xfId="4571"/>
    <cellStyle name="T_Me_Tri_6_07_!1 1 bao cao giao KH ve HTCMT vung TNB   12-12-2011 3" xfId="4572"/>
    <cellStyle name="T_Me_Tri_6_07_Bieu4HTMT" xfId="4573"/>
    <cellStyle name="T_Me_Tri_6_07_Bieu4HTMT 2" xfId="4574"/>
    <cellStyle name="T_Me_Tri_6_07_Bieu4HTMT 2 2" xfId="4575"/>
    <cellStyle name="T_Me_Tri_6_07_Bieu4HTMT 3" xfId="4576"/>
    <cellStyle name="T_Me_Tri_6_07_Bieu4HTMT_!1 1 bao cao giao KH ve HTCMT vung TNB   12-12-2011" xfId="4577"/>
    <cellStyle name="T_Me_Tri_6_07_Bieu4HTMT_!1 1 bao cao giao KH ve HTCMT vung TNB   12-12-2011 2" xfId="4578"/>
    <cellStyle name="T_Me_Tri_6_07_Bieu4HTMT_!1 1 bao cao giao KH ve HTCMT vung TNB   12-12-2011 2 2" xfId="4579"/>
    <cellStyle name="T_Me_Tri_6_07_Bieu4HTMT_!1 1 bao cao giao KH ve HTCMT vung TNB   12-12-2011 3" xfId="4580"/>
    <cellStyle name="T_Me_Tri_6_07_Bieu4HTMT_KH TPCP vung TNB (03-1-2012)" xfId="4581"/>
    <cellStyle name="T_Me_Tri_6_07_Bieu4HTMT_KH TPCP vung TNB (03-1-2012) 2" xfId="4582"/>
    <cellStyle name="T_Me_Tri_6_07_Bieu4HTMT_KH TPCP vung TNB (03-1-2012) 2 2" xfId="4583"/>
    <cellStyle name="T_Me_Tri_6_07_Bieu4HTMT_KH TPCP vung TNB (03-1-2012) 3" xfId="4584"/>
    <cellStyle name="T_Me_Tri_6_07_KH TPCP vung TNB (03-1-2012)" xfId="4585"/>
    <cellStyle name="T_Me_Tri_6_07_KH TPCP vung TNB (03-1-2012) 2" xfId="4586"/>
    <cellStyle name="T_Me_Tri_6_07_KH TPCP vung TNB (03-1-2012) 2 2" xfId="4587"/>
    <cellStyle name="T_Me_Tri_6_07_KH TPCP vung TNB (03-1-2012) 3" xfId="4588"/>
    <cellStyle name="T_N2 thay dat (N1-1)" xfId="4589"/>
    <cellStyle name="T_N2 thay dat (N1-1) 2" xfId="4590"/>
    <cellStyle name="T_N2 thay dat (N1-1) 2 2" xfId="4591"/>
    <cellStyle name="T_N2 thay dat (N1-1) 3" xfId="4592"/>
    <cellStyle name="T_N2 thay dat (N1-1)_!1 1 bao cao giao KH ve HTCMT vung TNB   12-12-2011" xfId="4593"/>
    <cellStyle name="T_N2 thay dat (N1-1)_!1 1 bao cao giao KH ve HTCMT vung TNB   12-12-2011 2" xfId="4594"/>
    <cellStyle name="T_N2 thay dat (N1-1)_!1 1 bao cao giao KH ve HTCMT vung TNB   12-12-2011 2 2" xfId="4595"/>
    <cellStyle name="T_N2 thay dat (N1-1)_!1 1 bao cao giao KH ve HTCMT vung TNB   12-12-2011 3" xfId="4596"/>
    <cellStyle name="T_N2 thay dat (N1-1)_Bieu4HTMT" xfId="4597"/>
    <cellStyle name="T_N2 thay dat (N1-1)_Bieu4HTMT 2" xfId="4598"/>
    <cellStyle name="T_N2 thay dat (N1-1)_Bieu4HTMT 2 2" xfId="4599"/>
    <cellStyle name="T_N2 thay dat (N1-1)_Bieu4HTMT 3" xfId="4600"/>
    <cellStyle name="T_N2 thay dat (N1-1)_Bieu4HTMT_!1 1 bao cao giao KH ve HTCMT vung TNB   12-12-2011" xfId="4601"/>
    <cellStyle name="T_N2 thay dat (N1-1)_Bieu4HTMT_!1 1 bao cao giao KH ve HTCMT vung TNB   12-12-2011 2" xfId="4602"/>
    <cellStyle name="T_N2 thay dat (N1-1)_Bieu4HTMT_!1 1 bao cao giao KH ve HTCMT vung TNB   12-12-2011 2 2" xfId="4603"/>
    <cellStyle name="T_N2 thay dat (N1-1)_Bieu4HTMT_!1 1 bao cao giao KH ve HTCMT vung TNB   12-12-2011 3" xfId="4604"/>
    <cellStyle name="T_N2 thay dat (N1-1)_Bieu4HTMT_KH TPCP vung TNB (03-1-2012)" xfId="4605"/>
    <cellStyle name="T_N2 thay dat (N1-1)_Bieu4HTMT_KH TPCP vung TNB (03-1-2012) 2" xfId="4606"/>
    <cellStyle name="T_N2 thay dat (N1-1)_Bieu4HTMT_KH TPCP vung TNB (03-1-2012) 2 2" xfId="4607"/>
    <cellStyle name="T_N2 thay dat (N1-1)_Bieu4HTMT_KH TPCP vung TNB (03-1-2012) 3" xfId="4608"/>
    <cellStyle name="T_N2 thay dat (N1-1)_KH TPCP vung TNB (03-1-2012)" xfId="4609"/>
    <cellStyle name="T_N2 thay dat (N1-1)_KH TPCP vung TNB (03-1-2012) 2" xfId="4610"/>
    <cellStyle name="T_N2 thay dat (N1-1)_KH TPCP vung TNB (03-1-2012) 2 2" xfId="4611"/>
    <cellStyle name="T_N2 thay dat (N1-1)_KH TPCP vung TNB (03-1-2012) 3" xfId="4612"/>
    <cellStyle name="T_Phuong an can doi nam 2008" xfId="4613"/>
    <cellStyle name="T_Phuong an can doi nam 2008 2" xfId="4614"/>
    <cellStyle name="T_Phuong an can doi nam 2008 2 2" xfId="4615"/>
    <cellStyle name="T_Phuong an can doi nam 2008 3" xfId="4616"/>
    <cellStyle name="T_Phuong an can doi nam 2008_!1 1 bao cao giao KH ve HTCMT vung TNB   12-12-2011" xfId="4617"/>
    <cellStyle name="T_Phuong an can doi nam 2008_!1 1 bao cao giao KH ve HTCMT vung TNB   12-12-2011 2" xfId="4618"/>
    <cellStyle name="T_Phuong an can doi nam 2008_!1 1 bao cao giao KH ve HTCMT vung TNB   12-12-2011 2 2" xfId="4619"/>
    <cellStyle name="T_Phuong an can doi nam 2008_!1 1 bao cao giao KH ve HTCMT vung TNB   12-12-2011 3" xfId="4620"/>
    <cellStyle name="T_Phuong an can doi nam 2008_KH TPCP vung TNB (03-1-2012)" xfId="4621"/>
    <cellStyle name="T_Phuong an can doi nam 2008_KH TPCP vung TNB (03-1-2012) 2" xfId="4622"/>
    <cellStyle name="T_Phuong an can doi nam 2008_KH TPCP vung TNB (03-1-2012) 2 2" xfId="4623"/>
    <cellStyle name="T_Phuong an can doi nam 2008_KH TPCP vung TNB (03-1-2012) 3" xfId="4624"/>
    <cellStyle name="T_Seagame(BTL)" xfId="4625"/>
    <cellStyle name="T_Seagame(BTL) 2" xfId="4626"/>
    <cellStyle name="T_Seagame(BTL) 2 2" xfId="4627"/>
    <cellStyle name="T_Seagame(BTL) 3" xfId="4628"/>
    <cellStyle name="T_So GTVT" xfId="4629"/>
    <cellStyle name="T_So GTVT 2" xfId="4630"/>
    <cellStyle name="T_So GTVT 2 2" xfId="4631"/>
    <cellStyle name="T_So GTVT 3" xfId="4632"/>
    <cellStyle name="T_So GTVT_!1 1 bao cao giao KH ve HTCMT vung TNB   12-12-2011" xfId="4633"/>
    <cellStyle name="T_So GTVT_!1 1 bao cao giao KH ve HTCMT vung TNB   12-12-2011 2" xfId="4634"/>
    <cellStyle name="T_So GTVT_!1 1 bao cao giao KH ve HTCMT vung TNB   12-12-2011 2 2" xfId="4635"/>
    <cellStyle name="T_So GTVT_!1 1 bao cao giao KH ve HTCMT vung TNB   12-12-2011 3" xfId="4636"/>
    <cellStyle name="T_So GTVT_KH TPCP vung TNB (03-1-2012)" xfId="4637"/>
    <cellStyle name="T_So GTVT_KH TPCP vung TNB (03-1-2012) 2" xfId="4638"/>
    <cellStyle name="T_So GTVT_KH TPCP vung TNB (03-1-2012) 2 2" xfId="4639"/>
    <cellStyle name="T_So GTVT_KH TPCP vung TNB (03-1-2012) 3" xfId="4640"/>
    <cellStyle name="T_tai co cau dau tu (tong hop)1" xfId="4641"/>
    <cellStyle name="T_tai co cau dau tu (tong hop)1 2" xfId="4642"/>
    <cellStyle name="T_TDT + duong(8-5-07)" xfId="4643"/>
    <cellStyle name="T_TDT + duong(8-5-07) 2" xfId="4644"/>
    <cellStyle name="T_TDT + duong(8-5-07) 2 2" xfId="4645"/>
    <cellStyle name="T_TDT + duong(8-5-07) 3" xfId="4646"/>
    <cellStyle name="T_TDT + duong(8-5-07)_!1 1 bao cao giao KH ve HTCMT vung TNB   12-12-2011" xfId="4647"/>
    <cellStyle name="T_TDT + duong(8-5-07)_!1 1 bao cao giao KH ve HTCMT vung TNB   12-12-2011 2" xfId="4648"/>
    <cellStyle name="T_TDT + duong(8-5-07)_!1 1 bao cao giao KH ve HTCMT vung TNB   12-12-2011 2 2" xfId="4649"/>
    <cellStyle name="T_TDT + duong(8-5-07)_!1 1 bao cao giao KH ve HTCMT vung TNB   12-12-2011 3" xfId="4650"/>
    <cellStyle name="T_TDT + duong(8-5-07)_Bieu4HTMT" xfId="4651"/>
    <cellStyle name="T_TDT + duong(8-5-07)_Bieu4HTMT 2" xfId="4652"/>
    <cellStyle name="T_TDT + duong(8-5-07)_Bieu4HTMT 2 2" xfId="4653"/>
    <cellStyle name="T_TDT + duong(8-5-07)_Bieu4HTMT 3" xfId="4654"/>
    <cellStyle name="T_TDT + duong(8-5-07)_Bieu4HTMT_!1 1 bao cao giao KH ve HTCMT vung TNB   12-12-2011" xfId="4655"/>
    <cellStyle name="T_TDT + duong(8-5-07)_Bieu4HTMT_!1 1 bao cao giao KH ve HTCMT vung TNB   12-12-2011 2" xfId="4656"/>
    <cellStyle name="T_TDT + duong(8-5-07)_Bieu4HTMT_!1 1 bao cao giao KH ve HTCMT vung TNB   12-12-2011 2 2" xfId="4657"/>
    <cellStyle name="T_TDT + duong(8-5-07)_Bieu4HTMT_!1 1 bao cao giao KH ve HTCMT vung TNB   12-12-2011 3" xfId="4658"/>
    <cellStyle name="T_TDT + duong(8-5-07)_Bieu4HTMT_KH TPCP vung TNB (03-1-2012)" xfId="4659"/>
    <cellStyle name="T_TDT + duong(8-5-07)_Bieu4HTMT_KH TPCP vung TNB (03-1-2012) 2" xfId="4660"/>
    <cellStyle name="T_TDT + duong(8-5-07)_Bieu4HTMT_KH TPCP vung TNB (03-1-2012) 2 2" xfId="4661"/>
    <cellStyle name="T_TDT + duong(8-5-07)_Bieu4HTMT_KH TPCP vung TNB (03-1-2012) 3" xfId="4662"/>
    <cellStyle name="T_TDT + duong(8-5-07)_KH TPCP vung TNB (03-1-2012)" xfId="4663"/>
    <cellStyle name="T_TDT + duong(8-5-07)_KH TPCP vung TNB (03-1-2012) 2" xfId="4664"/>
    <cellStyle name="T_TDT + duong(8-5-07)_KH TPCP vung TNB (03-1-2012) 2 2" xfId="4665"/>
    <cellStyle name="T_TDT + duong(8-5-07)_KH TPCP vung TNB (03-1-2012) 3" xfId="4666"/>
    <cellStyle name="T_TK_HT" xfId="4715"/>
    <cellStyle name="T_TK_HT 2" xfId="4716"/>
    <cellStyle name="T_TK_HT 2 2" xfId="4717"/>
    <cellStyle name="T_TK_HT 3" xfId="4718"/>
    <cellStyle name="T_tham_tra_du_toan" xfId="4667"/>
    <cellStyle name="T_tham_tra_du_toan 2" xfId="4668"/>
    <cellStyle name="T_tham_tra_du_toan 2 2" xfId="4669"/>
    <cellStyle name="T_tham_tra_du_toan 3" xfId="4670"/>
    <cellStyle name="T_tham_tra_du_toan_!1 1 bao cao giao KH ve HTCMT vung TNB   12-12-2011" xfId="4671"/>
    <cellStyle name="T_tham_tra_du_toan_!1 1 bao cao giao KH ve HTCMT vung TNB   12-12-2011 2" xfId="4672"/>
    <cellStyle name="T_tham_tra_du_toan_!1 1 bao cao giao KH ve HTCMT vung TNB   12-12-2011 2 2" xfId="4673"/>
    <cellStyle name="T_tham_tra_du_toan_!1 1 bao cao giao KH ve HTCMT vung TNB   12-12-2011 3" xfId="4674"/>
    <cellStyle name="T_tham_tra_du_toan_Bieu4HTMT" xfId="4675"/>
    <cellStyle name="T_tham_tra_du_toan_Bieu4HTMT 2" xfId="4676"/>
    <cellStyle name="T_tham_tra_du_toan_Bieu4HTMT 2 2" xfId="4677"/>
    <cellStyle name="T_tham_tra_du_toan_Bieu4HTMT 3" xfId="4678"/>
    <cellStyle name="T_tham_tra_du_toan_Bieu4HTMT_!1 1 bao cao giao KH ve HTCMT vung TNB   12-12-2011" xfId="4679"/>
    <cellStyle name="T_tham_tra_du_toan_Bieu4HTMT_!1 1 bao cao giao KH ve HTCMT vung TNB   12-12-2011 2" xfId="4680"/>
    <cellStyle name="T_tham_tra_du_toan_Bieu4HTMT_!1 1 bao cao giao KH ve HTCMT vung TNB   12-12-2011 2 2" xfId="4681"/>
    <cellStyle name="T_tham_tra_du_toan_Bieu4HTMT_!1 1 bao cao giao KH ve HTCMT vung TNB   12-12-2011 3" xfId="4682"/>
    <cellStyle name="T_tham_tra_du_toan_Bieu4HTMT_KH TPCP vung TNB (03-1-2012)" xfId="4683"/>
    <cellStyle name="T_tham_tra_du_toan_Bieu4HTMT_KH TPCP vung TNB (03-1-2012) 2" xfId="4684"/>
    <cellStyle name="T_tham_tra_du_toan_Bieu4HTMT_KH TPCP vung TNB (03-1-2012) 2 2" xfId="4685"/>
    <cellStyle name="T_tham_tra_du_toan_Bieu4HTMT_KH TPCP vung TNB (03-1-2012) 3" xfId="4686"/>
    <cellStyle name="T_tham_tra_du_toan_KH TPCP vung TNB (03-1-2012)" xfId="4687"/>
    <cellStyle name="T_tham_tra_du_toan_KH TPCP vung TNB (03-1-2012) 2" xfId="4688"/>
    <cellStyle name="T_tham_tra_du_toan_KH TPCP vung TNB (03-1-2012) 2 2" xfId="4689"/>
    <cellStyle name="T_tham_tra_du_toan_KH TPCP vung TNB (03-1-2012) 3" xfId="4690"/>
    <cellStyle name="T_Thiet bi" xfId="4691"/>
    <cellStyle name="T_Thiet bi 2" xfId="4692"/>
    <cellStyle name="T_Thiet bi 2 2" xfId="4693"/>
    <cellStyle name="T_Thiet bi 3" xfId="4694"/>
    <cellStyle name="T_Thiet bi_!1 1 bao cao giao KH ve HTCMT vung TNB   12-12-2011" xfId="4695"/>
    <cellStyle name="T_Thiet bi_!1 1 bao cao giao KH ve HTCMT vung TNB   12-12-2011 2" xfId="4696"/>
    <cellStyle name="T_Thiet bi_!1 1 bao cao giao KH ve HTCMT vung TNB   12-12-2011 2 2" xfId="4697"/>
    <cellStyle name="T_Thiet bi_!1 1 bao cao giao KH ve HTCMT vung TNB   12-12-2011 3" xfId="4698"/>
    <cellStyle name="T_Thiet bi_Bieu4HTMT" xfId="4699"/>
    <cellStyle name="T_Thiet bi_Bieu4HTMT 2" xfId="4700"/>
    <cellStyle name="T_Thiet bi_Bieu4HTMT 2 2" xfId="4701"/>
    <cellStyle name="T_Thiet bi_Bieu4HTMT 3" xfId="4702"/>
    <cellStyle name="T_Thiet bi_Bieu4HTMT_!1 1 bao cao giao KH ve HTCMT vung TNB   12-12-2011" xfId="4703"/>
    <cellStyle name="T_Thiet bi_Bieu4HTMT_!1 1 bao cao giao KH ve HTCMT vung TNB   12-12-2011 2" xfId="4704"/>
    <cellStyle name="T_Thiet bi_Bieu4HTMT_!1 1 bao cao giao KH ve HTCMT vung TNB   12-12-2011 2 2" xfId="4705"/>
    <cellStyle name="T_Thiet bi_Bieu4HTMT_!1 1 bao cao giao KH ve HTCMT vung TNB   12-12-2011 3" xfId="4706"/>
    <cellStyle name="T_Thiet bi_Bieu4HTMT_KH TPCP vung TNB (03-1-2012)" xfId="4707"/>
    <cellStyle name="T_Thiet bi_Bieu4HTMT_KH TPCP vung TNB (03-1-2012) 2" xfId="4708"/>
    <cellStyle name="T_Thiet bi_Bieu4HTMT_KH TPCP vung TNB (03-1-2012) 2 2" xfId="4709"/>
    <cellStyle name="T_Thiet bi_Bieu4HTMT_KH TPCP vung TNB (03-1-2012) 3" xfId="4710"/>
    <cellStyle name="T_Thiet bi_KH TPCP vung TNB (03-1-2012)" xfId="4711"/>
    <cellStyle name="T_Thiet bi_KH TPCP vung TNB (03-1-2012) 2" xfId="4712"/>
    <cellStyle name="T_Thiet bi_KH TPCP vung TNB (03-1-2012) 2 2" xfId="4713"/>
    <cellStyle name="T_Thiet bi_KH TPCP vung TNB (03-1-2012) 3" xfId="4714"/>
    <cellStyle name="T_Van Ban 2007" xfId="4719"/>
    <cellStyle name="T_Van Ban 2007 2" xfId="4720"/>
    <cellStyle name="T_Van Ban 2007_15_10_2013 BC nhu cau von doi ung ODA (2014-2016) ngay 15102013 Sua" xfId="4721"/>
    <cellStyle name="T_Van Ban 2007_15_10_2013 BC nhu cau von doi ung ODA (2014-2016) ngay 15102013 Sua 2" xfId="4722"/>
    <cellStyle name="T_Van Ban 2007_bao cao phan bo KHDT 2011(final)" xfId="4723"/>
    <cellStyle name="T_Van Ban 2007_bao cao phan bo KHDT 2011(final) 2" xfId="4724"/>
    <cellStyle name="T_Van Ban 2007_bao cao phan bo KHDT 2011(final)_BC nhu cau von doi ung ODA nganh NN (BKH)" xfId="4725"/>
    <cellStyle name="T_Van Ban 2007_bao cao phan bo KHDT 2011(final)_BC nhu cau von doi ung ODA nganh NN (BKH) 2" xfId="4726"/>
    <cellStyle name="T_Van Ban 2007_bao cao phan bo KHDT 2011(final)_BC Tai co cau (bieu TH)" xfId="4727"/>
    <cellStyle name="T_Van Ban 2007_bao cao phan bo KHDT 2011(final)_BC Tai co cau (bieu TH) 2" xfId="4728"/>
    <cellStyle name="T_Van Ban 2007_bao cao phan bo KHDT 2011(final)_DK 2014-2015 final" xfId="4729"/>
    <cellStyle name="T_Van Ban 2007_bao cao phan bo KHDT 2011(final)_DK 2014-2015 final 2" xfId="4730"/>
    <cellStyle name="T_Van Ban 2007_bao cao phan bo KHDT 2011(final)_DK 2014-2015 new" xfId="4731"/>
    <cellStyle name="T_Van Ban 2007_bao cao phan bo KHDT 2011(final)_DK 2014-2015 new 2" xfId="4732"/>
    <cellStyle name="T_Van Ban 2007_bao cao phan bo KHDT 2011(final)_DK KH CBDT 2014 11-11-2013" xfId="4733"/>
    <cellStyle name="T_Van Ban 2007_bao cao phan bo KHDT 2011(final)_DK KH CBDT 2014 11-11-2013 2" xfId="4734"/>
    <cellStyle name="T_Van Ban 2007_bao cao phan bo KHDT 2011(final)_DK KH CBDT 2014 11-11-2013(1)" xfId="4735"/>
    <cellStyle name="T_Van Ban 2007_bao cao phan bo KHDT 2011(final)_DK KH CBDT 2014 11-11-2013(1) 2" xfId="4736"/>
    <cellStyle name="T_Van Ban 2007_bao cao phan bo KHDT 2011(final)_KH 2011-2015" xfId="4737"/>
    <cellStyle name="T_Van Ban 2007_bao cao phan bo KHDT 2011(final)_KH 2011-2015 2" xfId="4738"/>
    <cellStyle name="T_Van Ban 2007_bao cao phan bo KHDT 2011(final)_tai co cau dau tu (tong hop)1" xfId="4739"/>
    <cellStyle name="T_Van Ban 2007_bao cao phan bo KHDT 2011(final)_tai co cau dau tu (tong hop)1 2" xfId="4740"/>
    <cellStyle name="T_Van Ban 2007_BC nhu cau von doi ung ODA nganh NN (BKH)" xfId="4741"/>
    <cellStyle name="T_Van Ban 2007_BC nhu cau von doi ung ODA nganh NN (BKH) 2" xfId="4742"/>
    <cellStyle name="T_Van Ban 2007_BC nhu cau von doi ung ODA nganh NN (BKH)_05-12  KH trung han 2016-2020 - Liem Thinh edited" xfId="4743"/>
    <cellStyle name="T_Van Ban 2007_BC nhu cau von doi ung ODA nganh NN (BKH)_05-12  KH trung han 2016-2020 - Liem Thinh edited 2" xfId="4744"/>
    <cellStyle name="T_Van Ban 2007_BC nhu cau von doi ung ODA nganh NN (BKH)_Copy of 05-12  KH trung han 2016-2020 - Liem Thinh edited (1)" xfId="4745"/>
    <cellStyle name="T_Van Ban 2007_BC nhu cau von doi ung ODA nganh NN (BKH)_Copy of 05-12  KH trung han 2016-2020 - Liem Thinh edited (1) 2" xfId="4746"/>
    <cellStyle name="T_Van Ban 2007_BC Tai co cau (bieu TH)" xfId="4747"/>
    <cellStyle name="T_Van Ban 2007_BC Tai co cau (bieu TH) 2" xfId="4748"/>
    <cellStyle name="T_Van Ban 2007_BC Tai co cau (bieu TH)_05-12  KH trung han 2016-2020 - Liem Thinh edited" xfId="4749"/>
    <cellStyle name="T_Van Ban 2007_BC Tai co cau (bieu TH)_05-12  KH trung han 2016-2020 - Liem Thinh edited 2" xfId="4750"/>
    <cellStyle name="T_Van Ban 2007_BC Tai co cau (bieu TH)_Copy of 05-12  KH trung han 2016-2020 - Liem Thinh edited (1)" xfId="4751"/>
    <cellStyle name="T_Van Ban 2007_BC Tai co cau (bieu TH)_Copy of 05-12  KH trung han 2016-2020 - Liem Thinh edited (1) 2" xfId="4752"/>
    <cellStyle name="T_Van Ban 2007_DK 2014-2015 final" xfId="4753"/>
    <cellStyle name="T_Van Ban 2007_DK 2014-2015 final 2" xfId="4754"/>
    <cellStyle name="T_Van Ban 2007_DK 2014-2015 final_05-12  KH trung han 2016-2020 - Liem Thinh edited" xfId="4755"/>
    <cellStyle name="T_Van Ban 2007_DK 2014-2015 final_05-12  KH trung han 2016-2020 - Liem Thinh edited 2" xfId="4756"/>
    <cellStyle name="T_Van Ban 2007_DK 2014-2015 final_Copy of 05-12  KH trung han 2016-2020 - Liem Thinh edited (1)" xfId="4757"/>
    <cellStyle name="T_Van Ban 2007_DK 2014-2015 final_Copy of 05-12  KH trung han 2016-2020 - Liem Thinh edited (1) 2" xfId="4758"/>
    <cellStyle name="T_Van Ban 2007_DK 2014-2015 new" xfId="4759"/>
    <cellStyle name="T_Van Ban 2007_DK 2014-2015 new 2" xfId="4760"/>
    <cellStyle name="T_Van Ban 2007_DK 2014-2015 new_05-12  KH trung han 2016-2020 - Liem Thinh edited" xfId="4761"/>
    <cellStyle name="T_Van Ban 2007_DK 2014-2015 new_05-12  KH trung han 2016-2020 - Liem Thinh edited 2" xfId="4762"/>
    <cellStyle name="T_Van Ban 2007_DK 2014-2015 new_Copy of 05-12  KH trung han 2016-2020 - Liem Thinh edited (1)" xfId="4763"/>
    <cellStyle name="T_Van Ban 2007_DK 2014-2015 new_Copy of 05-12  KH trung han 2016-2020 - Liem Thinh edited (1) 2" xfId="4764"/>
    <cellStyle name="T_Van Ban 2007_DK KH CBDT 2014 11-11-2013" xfId="4765"/>
    <cellStyle name="T_Van Ban 2007_DK KH CBDT 2014 11-11-2013 2" xfId="4766"/>
    <cellStyle name="T_Van Ban 2007_DK KH CBDT 2014 11-11-2013(1)" xfId="4767"/>
    <cellStyle name="T_Van Ban 2007_DK KH CBDT 2014 11-11-2013(1) 2" xfId="4768"/>
    <cellStyle name="T_Van Ban 2007_DK KH CBDT 2014 11-11-2013(1)_05-12  KH trung han 2016-2020 - Liem Thinh edited" xfId="4769"/>
    <cellStyle name="T_Van Ban 2007_DK KH CBDT 2014 11-11-2013(1)_05-12  KH trung han 2016-2020 - Liem Thinh edited 2" xfId="4770"/>
    <cellStyle name="T_Van Ban 2007_DK KH CBDT 2014 11-11-2013(1)_Copy of 05-12  KH trung han 2016-2020 - Liem Thinh edited (1)" xfId="4771"/>
    <cellStyle name="T_Van Ban 2007_DK KH CBDT 2014 11-11-2013(1)_Copy of 05-12  KH trung han 2016-2020 - Liem Thinh edited (1) 2" xfId="4772"/>
    <cellStyle name="T_Van Ban 2007_DK KH CBDT 2014 11-11-2013_05-12  KH trung han 2016-2020 - Liem Thinh edited" xfId="4773"/>
    <cellStyle name="T_Van Ban 2007_DK KH CBDT 2014 11-11-2013_05-12  KH trung han 2016-2020 - Liem Thinh edited 2" xfId="4774"/>
    <cellStyle name="T_Van Ban 2007_DK KH CBDT 2014 11-11-2013_Copy of 05-12  KH trung han 2016-2020 - Liem Thinh edited (1)" xfId="4775"/>
    <cellStyle name="T_Van Ban 2007_DK KH CBDT 2014 11-11-2013_Copy of 05-12  KH trung han 2016-2020 - Liem Thinh edited (1) 2" xfId="4776"/>
    <cellStyle name="T_Van Ban 2008" xfId="4777"/>
    <cellStyle name="T_Van Ban 2008 2" xfId="4778"/>
    <cellStyle name="T_Van Ban 2008_15_10_2013 BC nhu cau von doi ung ODA (2014-2016) ngay 15102013 Sua" xfId="4779"/>
    <cellStyle name="T_Van Ban 2008_15_10_2013 BC nhu cau von doi ung ODA (2014-2016) ngay 15102013 Sua 2" xfId="4780"/>
    <cellStyle name="T_Van Ban 2008_bao cao phan bo KHDT 2011(final)" xfId="4781"/>
    <cellStyle name="T_Van Ban 2008_bao cao phan bo KHDT 2011(final) 2" xfId="4782"/>
    <cellStyle name="T_Van Ban 2008_bao cao phan bo KHDT 2011(final)_BC nhu cau von doi ung ODA nganh NN (BKH)" xfId="4783"/>
    <cellStyle name="T_Van Ban 2008_bao cao phan bo KHDT 2011(final)_BC nhu cau von doi ung ODA nganh NN (BKH) 2" xfId="4784"/>
    <cellStyle name="T_Van Ban 2008_bao cao phan bo KHDT 2011(final)_BC Tai co cau (bieu TH)" xfId="4785"/>
    <cellStyle name="T_Van Ban 2008_bao cao phan bo KHDT 2011(final)_BC Tai co cau (bieu TH) 2" xfId="4786"/>
    <cellStyle name="T_Van Ban 2008_bao cao phan bo KHDT 2011(final)_DK 2014-2015 final" xfId="4787"/>
    <cellStyle name="T_Van Ban 2008_bao cao phan bo KHDT 2011(final)_DK 2014-2015 final 2" xfId="4788"/>
    <cellStyle name="T_Van Ban 2008_bao cao phan bo KHDT 2011(final)_DK 2014-2015 new" xfId="4789"/>
    <cellStyle name="T_Van Ban 2008_bao cao phan bo KHDT 2011(final)_DK 2014-2015 new 2" xfId="4790"/>
    <cellStyle name="T_Van Ban 2008_bao cao phan bo KHDT 2011(final)_DK KH CBDT 2014 11-11-2013" xfId="4791"/>
    <cellStyle name="T_Van Ban 2008_bao cao phan bo KHDT 2011(final)_DK KH CBDT 2014 11-11-2013 2" xfId="4792"/>
    <cellStyle name="T_Van Ban 2008_bao cao phan bo KHDT 2011(final)_DK KH CBDT 2014 11-11-2013(1)" xfId="4793"/>
    <cellStyle name="T_Van Ban 2008_bao cao phan bo KHDT 2011(final)_DK KH CBDT 2014 11-11-2013(1) 2" xfId="4794"/>
    <cellStyle name="T_Van Ban 2008_bao cao phan bo KHDT 2011(final)_KH 2011-2015" xfId="4795"/>
    <cellStyle name="T_Van Ban 2008_bao cao phan bo KHDT 2011(final)_KH 2011-2015 2" xfId="4796"/>
    <cellStyle name="T_Van Ban 2008_bao cao phan bo KHDT 2011(final)_tai co cau dau tu (tong hop)1" xfId="4797"/>
    <cellStyle name="T_Van Ban 2008_bao cao phan bo KHDT 2011(final)_tai co cau dau tu (tong hop)1 2" xfId="4798"/>
    <cellStyle name="T_Van Ban 2008_BC nhu cau von doi ung ODA nganh NN (BKH)" xfId="4799"/>
    <cellStyle name="T_Van Ban 2008_BC nhu cau von doi ung ODA nganh NN (BKH) 2" xfId="4800"/>
    <cellStyle name="T_Van Ban 2008_BC nhu cau von doi ung ODA nganh NN (BKH)_05-12  KH trung han 2016-2020 - Liem Thinh edited" xfId="4801"/>
    <cellStyle name="T_Van Ban 2008_BC nhu cau von doi ung ODA nganh NN (BKH)_05-12  KH trung han 2016-2020 - Liem Thinh edited 2" xfId="4802"/>
    <cellStyle name="T_Van Ban 2008_BC nhu cau von doi ung ODA nganh NN (BKH)_Copy of 05-12  KH trung han 2016-2020 - Liem Thinh edited (1)" xfId="4803"/>
    <cellStyle name="T_Van Ban 2008_BC nhu cau von doi ung ODA nganh NN (BKH)_Copy of 05-12  KH trung han 2016-2020 - Liem Thinh edited (1) 2" xfId="4804"/>
    <cellStyle name="T_Van Ban 2008_BC Tai co cau (bieu TH)" xfId="4805"/>
    <cellStyle name="T_Van Ban 2008_BC Tai co cau (bieu TH) 2" xfId="4806"/>
    <cellStyle name="T_Van Ban 2008_BC Tai co cau (bieu TH)_05-12  KH trung han 2016-2020 - Liem Thinh edited" xfId="4807"/>
    <cellStyle name="T_Van Ban 2008_BC Tai co cau (bieu TH)_05-12  KH trung han 2016-2020 - Liem Thinh edited 2" xfId="4808"/>
    <cellStyle name="T_Van Ban 2008_BC Tai co cau (bieu TH)_Copy of 05-12  KH trung han 2016-2020 - Liem Thinh edited (1)" xfId="4809"/>
    <cellStyle name="T_Van Ban 2008_BC Tai co cau (bieu TH)_Copy of 05-12  KH trung han 2016-2020 - Liem Thinh edited (1) 2" xfId="4810"/>
    <cellStyle name="T_Van Ban 2008_DK 2014-2015 final" xfId="4811"/>
    <cellStyle name="T_Van Ban 2008_DK 2014-2015 final 2" xfId="4812"/>
    <cellStyle name="T_Van Ban 2008_DK 2014-2015 final_05-12  KH trung han 2016-2020 - Liem Thinh edited" xfId="4813"/>
    <cellStyle name="T_Van Ban 2008_DK 2014-2015 final_05-12  KH trung han 2016-2020 - Liem Thinh edited 2" xfId="4814"/>
    <cellStyle name="T_Van Ban 2008_DK 2014-2015 final_Copy of 05-12  KH trung han 2016-2020 - Liem Thinh edited (1)" xfId="4815"/>
    <cellStyle name="T_Van Ban 2008_DK 2014-2015 final_Copy of 05-12  KH trung han 2016-2020 - Liem Thinh edited (1) 2" xfId="4816"/>
    <cellStyle name="T_Van Ban 2008_DK 2014-2015 new" xfId="4817"/>
    <cellStyle name="T_Van Ban 2008_DK 2014-2015 new 2" xfId="4818"/>
    <cellStyle name="T_Van Ban 2008_DK 2014-2015 new_05-12  KH trung han 2016-2020 - Liem Thinh edited" xfId="4819"/>
    <cellStyle name="T_Van Ban 2008_DK 2014-2015 new_05-12  KH trung han 2016-2020 - Liem Thinh edited 2" xfId="4820"/>
    <cellStyle name="T_Van Ban 2008_DK 2014-2015 new_Copy of 05-12  KH trung han 2016-2020 - Liem Thinh edited (1)" xfId="4821"/>
    <cellStyle name="T_Van Ban 2008_DK 2014-2015 new_Copy of 05-12  KH trung han 2016-2020 - Liem Thinh edited (1) 2" xfId="4822"/>
    <cellStyle name="T_Van Ban 2008_DK KH CBDT 2014 11-11-2013" xfId="4823"/>
    <cellStyle name="T_Van Ban 2008_DK KH CBDT 2014 11-11-2013 2" xfId="4824"/>
    <cellStyle name="T_Van Ban 2008_DK KH CBDT 2014 11-11-2013(1)" xfId="4825"/>
    <cellStyle name="T_Van Ban 2008_DK KH CBDT 2014 11-11-2013(1) 2" xfId="4826"/>
    <cellStyle name="T_Van Ban 2008_DK KH CBDT 2014 11-11-2013(1)_05-12  KH trung han 2016-2020 - Liem Thinh edited" xfId="4827"/>
    <cellStyle name="T_Van Ban 2008_DK KH CBDT 2014 11-11-2013(1)_05-12  KH trung han 2016-2020 - Liem Thinh edited 2" xfId="4828"/>
    <cellStyle name="T_Van Ban 2008_DK KH CBDT 2014 11-11-2013(1)_Copy of 05-12  KH trung han 2016-2020 - Liem Thinh edited (1)" xfId="4829"/>
    <cellStyle name="T_Van Ban 2008_DK KH CBDT 2014 11-11-2013(1)_Copy of 05-12  KH trung han 2016-2020 - Liem Thinh edited (1) 2" xfId="4830"/>
    <cellStyle name="T_Van Ban 2008_DK KH CBDT 2014 11-11-2013_05-12  KH trung han 2016-2020 - Liem Thinh edited" xfId="4831"/>
    <cellStyle name="T_Van Ban 2008_DK KH CBDT 2014 11-11-2013_05-12  KH trung han 2016-2020 - Liem Thinh edited 2" xfId="4832"/>
    <cellStyle name="T_Van Ban 2008_DK KH CBDT 2014 11-11-2013_Copy of 05-12  KH trung han 2016-2020 - Liem Thinh edited (1)" xfId="4833"/>
    <cellStyle name="T_Van Ban 2008_DK KH CBDT 2014 11-11-2013_Copy of 05-12  KH trung han 2016-2020 - Liem Thinh edited (1) 2" xfId="4834"/>
    <cellStyle name="T_XDCB thang 12.2010" xfId="4835"/>
    <cellStyle name="T_XDCB thang 12.2010 2" xfId="4836"/>
    <cellStyle name="T_XDCB thang 12.2010 2 2" xfId="4837"/>
    <cellStyle name="T_XDCB thang 12.2010 3" xfId="4838"/>
    <cellStyle name="T_XDCB thang 12.2010_!1 1 bao cao giao KH ve HTCMT vung TNB   12-12-2011" xfId="4839"/>
    <cellStyle name="T_XDCB thang 12.2010_!1 1 bao cao giao KH ve HTCMT vung TNB   12-12-2011 2" xfId="4840"/>
    <cellStyle name="T_XDCB thang 12.2010_!1 1 bao cao giao KH ve HTCMT vung TNB   12-12-2011 2 2" xfId="4841"/>
    <cellStyle name="T_XDCB thang 12.2010_!1 1 bao cao giao KH ve HTCMT vung TNB   12-12-2011 3" xfId="4842"/>
    <cellStyle name="T_XDCB thang 12.2010_KH TPCP vung TNB (03-1-2012)" xfId="4843"/>
    <cellStyle name="T_XDCB thang 12.2010_KH TPCP vung TNB (03-1-2012) 2" xfId="4844"/>
    <cellStyle name="T_XDCB thang 12.2010_KH TPCP vung TNB (03-1-2012) 2 2" xfId="4845"/>
    <cellStyle name="T_XDCB thang 12.2010_KH TPCP vung TNB (03-1-2012) 3" xfId="4846"/>
    <cellStyle name="T_ÿÿÿÿÿ" xfId="4847"/>
    <cellStyle name="T_ÿÿÿÿÿ 2" xfId="4848"/>
    <cellStyle name="T_ÿÿÿÿÿ 2 2" xfId="4849"/>
    <cellStyle name="T_ÿÿÿÿÿ 3" xfId="4850"/>
    <cellStyle name="T_ÿÿÿÿÿ_!1 1 bao cao giao KH ve HTCMT vung TNB   12-12-2011" xfId="4851"/>
    <cellStyle name="T_ÿÿÿÿÿ_!1 1 bao cao giao KH ve HTCMT vung TNB   12-12-2011 2" xfId="4852"/>
    <cellStyle name="T_ÿÿÿÿÿ_!1 1 bao cao giao KH ve HTCMT vung TNB   12-12-2011 2 2" xfId="4853"/>
    <cellStyle name="T_ÿÿÿÿÿ_!1 1 bao cao giao KH ve HTCMT vung TNB   12-12-2011 3" xfId="4854"/>
    <cellStyle name="T_ÿÿÿÿÿ_Bieu mau cong trinh khoi cong moi 3-4" xfId="4855"/>
    <cellStyle name="T_ÿÿÿÿÿ_Bieu mau cong trinh khoi cong moi 3-4 2" xfId="4856"/>
    <cellStyle name="T_ÿÿÿÿÿ_Bieu mau cong trinh khoi cong moi 3-4 2 2" xfId="4857"/>
    <cellStyle name="T_ÿÿÿÿÿ_Bieu mau cong trinh khoi cong moi 3-4 3" xfId="4858"/>
    <cellStyle name="T_ÿÿÿÿÿ_Bieu mau cong trinh khoi cong moi 3-4_!1 1 bao cao giao KH ve HTCMT vung TNB   12-12-2011" xfId="4859"/>
    <cellStyle name="T_ÿÿÿÿÿ_Bieu mau cong trinh khoi cong moi 3-4_!1 1 bao cao giao KH ve HTCMT vung TNB   12-12-2011 2" xfId="4860"/>
    <cellStyle name="T_ÿÿÿÿÿ_Bieu mau cong trinh khoi cong moi 3-4_!1 1 bao cao giao KH ve HTCMT vung TNB   12-12-2011 2 2" xfId="4861"/>
    <cellStyle name="T_ÿÿÿÿÿ_Bieu mau cong trinh khoi cong moi 3-4_!1 1 bao cao giao KH ve HTCMT vung TNB   12-12-2011 3" xfId="4862"/>
    <cellStyle name="T_ÿÿÿÿÿ_Bieu mau cong trinh khoi cong moi 3-4_KH TPCP vung TNB (03-1-2012)" xfId="4863"/>
    <cellStyle name="T_ÿÿÿÿÿ_Bieu mau cong trinh khoi cong moi 3-4_KH TPCP vung TNB (03-1-2012) 2" xfId="4864"/>
    <cellStyle name="T_ÿÿÿÿÿ_Bieu mau cong trinh khoi cong moi 3-4_KH TPCP vung TNB (03-1-2012) 2 2" xfId="4865"/>
    <cellStyle name="T_ÿÿÿÿÿ_Bieu mau cong trinh khoi cong moi 3-4_KH TPCP vung TNB (03-1-2012) 3" xfId="4866"/>
    <cellStyle name="T_ÿÿÿÿÿ_Bieu3ODA" xfId="4867"/>
    <cellStyle name="T_ÿÿÿÿÿ_Bieu3ODA 2" xfId="4868"/>
    <cellStyle name="T_ÿÿÿÿÿ_Bieu3ODA 2 2" xfId="4869"/>
    <cellStyle name="T_ÿÿÿÿÿ_Bieu3ODA 3" xfId="4870"/>
    <cellStyle name="T_ÿÿÿÿÿ_Bieu3ODA_!1 1 bao cao giao KH ve HTCMT vung TNB   12-12-2011" xfId="4871"/>
    <cellStyle name="T_ÿÿÿÿÿ_Bieu3ODA_!1 1 bao cao giao KH ve HTCMT vung TNB   12-12-2011 2" xfId="4872"/>
    <cellStyle name="T_ÿÿÿÿÿ_Bieu3ODA_!1 1 bao cao giao KH ve HTCMT vung TNB   12-12-2011 2 2" xfId="4873"/>
    <cellStyle name="T_ÿÿÿÿÿ_Bieu3ODA_!1 1 bao cao giao KH ve HTCMT vung TNB   12-12-2011 3" xfId="4874"/>
    <cellStyle name="T_ÿÿÿÿÿ_Bieu3ODA_KH TPCP vung TNB (03-1-2012)" xfId="4875"/>
    <cellStyle name="T_ÿÿÿÿÿ_Bieu3ODA_KH TPCP vung TNB (03-1-2012) 2" xfId="4876"/>
    <cellStyle name="T_ÿÿÿÿÿ_Bieu3ODA_KH TPCP vung TNB (03-1-2012) 2 2" xfId="4877"/>
    <cellStyle name="T_ÿÿÿÿÿ_Bieu3ODA_KH TPCP vung TNB (03-1-2012) 3" xfId="4878"/>
    <cellStyle name="T_ÿÿÿÿÿ_Bieu4HTMT" xfId="4879"/>
    <cellStyle name="T_ÿÿÿÿÿ_Bieu4HTMT 2" xfId="4880"/>
    <cellStyle name="T_ÿÿÿÿÿ_Bieu4HTMT 2 2" xfId="4881"/>
    <cellStyle name="T_ÿÿÿÿÿ_Bieu4HTMT 3" xfId="4882"/>
    <cellStyle name="T_ÿÿÿÿÿ_Bieu4HTMT_!1 1 bao cao giao KH ve HTCMT vung TNB   12-12-2011" xfId="4883"/>
    <cellStyle name="T_ÿÿÿÿÿ_Bieu4HTMT_!1 1 bao cao giao KH ve HTCMT vung TNB   12-12-2011 2" xfId="4884"/>
    <cellStyle name="T_ÿÿÿÿÿ_Bieu4HTMT_!1 1 bao cao giao KH ve HTCMT vung TNB   12-12-2011 2 2" xfId="4885"/>
    <cellStyle name="T_ÿÿÿÿÿ_Bieu4HTMT_!1 1 bao cao giao KH ve HTCMT vung TNB   12-12-2011 3" xfId="4886"/>
    <cellStyle name="T_ÿÿÿÿÿ_Bieu4HTMT_KH TPCP vung TNB (03-1-2012)" xfId="4887"/>
    <cellStyle name="T_ÿÿÿÿÿ_Bieu4HTMT_KH TPCP vung TNB (03-1-2012) 2" xfId="4888"/>
    <cellStyle name="T_ÿÿÿÿÿ_Bieu4HTMT_KH TPCP vung TNB (03-1-2012) 2 2" xfId="4889"/>
    <cellStyle name="T_ÿÿÿÿÿ_Bieu4HTMT_KH TPCP vung TNB (03-1-2012) 3" xfId="4890"/>
    <cellStyle name="T_ÿÿÿÿÿ_kien giang 2" xfId="4895"/>
    <cellStyle name="T_ÿÿÿÿÿ_kien giang 2 2" xfId="4896"/>
    <cellStyle name="T_ÿÿÿÿÿ_kien giang 2 2 2" xfId="4897"/>
    <cellStyle name="T_ÿÿÿÿÿ_kien giang 2 3" xfId="4898"/>
    <cellStyle name="T_ÿÿÿÿÿ_KH TPCP vung TNB (03-1-2012)" xfId="4891"/>
    <cellStyle name="T_ÿÿÿÿÿ_KH TPCP vung TNB (03-1-2012) 2" xfId="4892"/>
    <cellStyle name="T_ÿÿÿÿÿ_KH TPCP vung TNB (03-1-2012) 2 2" xfId="4893"/>
    <cellStyle name="T_ÿÿÿÿÿ_KH TPCP vung TNB (03-1-2012) 3" xfId="4894"/>
    <cellStyle name="Text Indent A" xfId="4899"/>
    <cellStyle name="Text Indent A 2" xfId="4900"/>
    <cellStyle name="Text Indent B" xfId="4901"/>
    <cellStyle name="Text Indent B 10" xfId="4902"/>
    <cellStyle name="Text Indent B 10 2" xfId="4903"/>
    <cellStyle name="Text Indent B 11" xfId="4904"/>
    <cellStyle name="Text Indent B 11 2" xfId="4905"/>
    <cellStyle name="Text Indent B 12" xfId="4906"/>
    <cellStyle name="Text Indent B 12 2" xfId="4907"/>
    <cellStyle name="Text Indent B 13" xfId="4908"/>
    <cellStyle name="Text Indent B 13 2" xfId="4909"/>
    <cellStyle name="Text Indent B 14" xfId="4910"/>
    <cellStyle name="Text Indent B 14 2" xfId="4911"/>
    <cellStyle name="Text Indent B 15" xfId="4912"/>
    <cellStyle name="Text Indent B 15 2" xfId="4913"/>
    <cellStyle name="Text Indent B 16" xfId="4914"/>
    <cellStyle name="Text Indent B 16 2" xfId="4915"/>
    <cellStyle name="Text Indent B 17" xfId="4916"/>
    <cellStyle name="Text Indent B 2" xfId="4917"/>
    <cellStyle name="Text Indent B 2 2" xfId="4918"/>
    <cellStyle name="Text Indent B 3" xfId="4919"/>
    <cellStyle name="Text Indent B 3 2" xfId="4920"/>
    <cellStyle name="Text Indent B 4" xfId="4921"/>
    <cellStyle name="Text Indent B 4 2" xfId="4922"/>
    <cellStyle name="Text Indent B 5" xfId="4923"/>
    <cellStyle name="Text Indent B 5 2" xfId="4924"/>
    <cellStyle name="Text Indent B 6" xfId="4925"/>
    <cellStyle name="Text Indent B 6 2" xfId="4926"/>
    <cellStyle name="Text Indent B 7" xfId="4927"/>
    <cellStyle name="Text Indent B 7 2" xfId="4928"/>
    <cellStyle name="Text Indent B 8" xfId="4929"/>
    <cellStyle name="Text Indent B 8 2" xfId="4930"/>
    <cellStyle name="Text Indent B 9" xfId="4931"/>
    <cellStyle name="Text Indent B 9 2" xfId="4932"/>
    <cellStyle name="Text Indent C" xfId="4933"/>
    <cellStyle name="Text Indent C 10" xfId="4934"/>
    <cellStyle name="Text Indent C 10 2" xfId="4935"/>
    <cellStyle name="Text Indent C 11" xfId="4936"/>
    <cellStyle name="Text Indent C 11 2" xfId="4937"/>
    <cellStyle name="Text Indent C 12" xfId="4938"/>
    <cellStyle name="Text Indent C 12 2" xfId="4939"/>
    <cellStyle name="Text Indent C 13" xfId="4940"/>
    <cellStyle name="Text Indent C 13 2" xfId="4941"/>
    <cellStyle name="Text Indent C 14" xfId="4942"/>
    <cellStyle name="Text Indent C 14 2" xfId="4943"/>
    <cellStyle name="Text Indent C 15" xfId="4944"/>
    <cellStyle name="Text Indent C 15 2" xfId="4945"/>
    <cellStyle name="Text Indent C 16" xfId="4946"/>
    <cellStyle name="Text Indent C 16 2" xfId="4947"/>
    <cellStyle name="Text Indent C 17" xfId="4948"/>
    <cellStyle name="Text Indent C 2" xfId="4949"/>
    <cellStyle name="Text Indent C 2 2" xfId="4950"/>
    <cellStyle name="Text Indent C 3" xfId="4951"/>
    <cellStyle name="Text Indent C 3 2" xfId="4952"/>
    <cellStyle name="Text Indent C 4" xfId="4953"/>
    <cellStyle name="Text Indent C 4 2" xfId="4954"/>
    <cellStyle name="Text Indent C 5" xfId="4955"/>
    <cellStyle name="Text Indent C 5 2" xfId="4956"/>
    <cellStyle name="Text Indent C 6" xfId="4957"/>
    <cellStyle name="Text Indent C 6 2" xfId="4958"/>
    <cellStyle name="Text Indent C 7" xfId="4959"/>
    <cellStyle name="Text Indent C 7 2" xfId="4960"/>
    <cellStyle name="Text Indent C 8" xfId="4961"/>
    <cellStyle name="Text Indent C 8 2" xfId="4962"/>
    <cellStyle name="Text Indent C 9" xfId="4963"/>
    <cellStyle name="Text Indent C 9 2" xfId="4964"/>
    <cellStyle name="Tickmark" xfId="5014"/>
    <cellStyle name="Tickmark 2" xfId="5015"/>
    <cellStyle name="Tien1" xfId="5016"/>
    <cellStyle name="Tien1 2" xfId="5017"/>
    <cellStyle name="Tien1 2 2" xfId="5018"/>
    <cellStyle name="Tien1 2 3" xfId="5019"/>
    <cellStyle name="Tien1 2 4" xfId="5020"/>
    <cellStyle name="Tieu_de_2" xfId="5021"/>
    <cellStyle name="Times New Roman" xfId="5022"/>
    <cellStyle name="Times New Roman 2" xfId="5023"/>
    <cellStyle name="tit1" xfId="5024"/>
    <cellStyle name="tit1 2" xfId="5025"/>
    <cellStyle name="tit2" xfId="5026"/>
    <cellStyle name="tit2 2" xfId="5027"/>
    <cellStyle name="tit2 2 2" xfId="5028"/>
    <cellStyle name="tit2 3" xfId="5029"/>
    <cellStyle name="tit3" xfId="5030"/>
    <cellStyle name="tit3 2" xfId="5031"/>
    <cellStyle name="tit4" xfId="5032"/>
    <cellStyle name="tit4 2" xfId="5033"/>
    <cellStyle name="Title 2" xfId="5034"/>
    <cellStyle name="Title 2 2" xfId="5035"/>
    <cellStyle name="Tong so" xfId="5036"/>
    <cellStyle name="tong so 1" xfId="5037"/>
    <cellStyle name="tong so 1 2" xfId="5038"/>
    <cellStyle name="tong so 1 2 2" xfId="5039"/>
    <cellStyle name="tong so 1 2 3" xfId="5040"/>
    <cellStyle name="tong so 1 2 4" xfId="5041"/>
    <cellStyle name="Tong so 2" xfId="5042"/>
    <cellStyle name="Tong so_Bieu KHPTLN 2016-2020" xfId="5043"/>
    <cellStyle name="Tongcong" xfId="5044"/>
    <cellStyle name="Tongcong 2" xfId="5045"/>
    <cellStyle name="Tongcong 2 2" xfId="5046"/>
    <cellStyle name="Tongcong 2 3" xfId="5047"/>
    <cellStyle name="Tongcong 2 4" xfId="5048"/>
    <cellStyle name="Total 2" xfId="5049"/>
    <cellStyle name="Total 2 2" xfId="5050"/>
    <cellStyle name="tt1" xfId="5053"/>
    <cellStyle name="tt1 2" xfId="5054"/>
    <cellStyle name="Tusental (0)_pldt" xfId="5055"/>
    <cellStyle name="Tusental_pldt" xfId="5056"/>
    <cellStyle name="th" xfId="4965"/>
    <cellStyle name="th 2" xfId="4966"/>
    <cellStyle name="th 2 2" xfId="4967"/>
    <cellStyle name="th 3" xfId="4968"/>
    <cellStyle name="þ_x005f_x001d_ð¤_x005f_x000c_¯þ_x005f_x0014__x005f_x000d_¨þU_x005f_x0001_À_x005f_x0004_ _x005f_x0015__x005f_x000f__x005f_x0001__x005f_x0001_" xfId="4969"/>
    <cellStyle name="þ_x005f_x001d_ð¤_x005f_x000c_¯þ_x005f_x0014__x005f_x000d_¨þU_x005f_x0001_À_x005f_x0004_ _x005f_x0015__x005f_x000f__x005f_x0001__x005f_x0001_ 2" xfId="4970"/>
    <cellStyle name="þ_x005f_x001d_ð·_x005f_x000c_æþ'_x005f_x000d_ßþU_x005f_x0001_Ø_x005f_x0005_ü_x005f_x0014__x005f_x0007__x005f_x0001__x005f_x0001_" xfId="4971"/>
    <cellStyle name="þ_x005f_x001d_ð·_x005f_x000c_æþ'_x005f_x000d_ßþU_x005f_x0001_Ø_x005f_x0005_ü_x005f_x0014__x005f_x0007__x005f_x0001__x005f_x0001_ 2" xfId="4972"/>
    <cellStyle name="þ_x005f_x001d_ðÇ%Uý—&amp;Hý9_x005f_x0008_Ÿ s_x005f_x000a__x005f_x0007__x005f_x0001__x005f_x0001_" xfId="4973"/>
    <cellStyle name="þ_x005f_x001d_ðÇ%Uý—&amp;Hý9_x005f_x0008_Ÿ s_x005f_x000a__x005f_x0007__x005f_x0001__x005f_x0001_ 2" xfId="4974"/>
    <cellStyle name="þ_x005f_x001d_ðK_x005f_x000c_Fý_x005f_x001b__x005f_x000d_9ýU_x005f_x0001_Ð_x005f_x0008_¦)_x005f_x0007__x005f_x0001__x005f_x0001_" xfId="4975"/>
    <cellStyle name="þ_x005f_x001d_ðK_x005f_x000c_Fý_x005f_x001b__x005f_x000d_9ýU_x005f_x0001_Ð_x005f_x0008_¦)_x005f_x0007__x005f_x0001__x005f_x0001_ 2" xfId="4976"/>
    <cellStyle name="þ_x005f_x005f_x005f_x001d_ð¤_x005f_x005f_x005f_x000c_¯þ_x005f_x005f_x005f_x0014__x005f_x005f_x005f_x000d_¨þU_x005f_x005f_x005f_x0001_À_x005f_x005f_x005f_x0004_ _x005f_x005f_x005f_x0015__x005f_x005f_x005f_x000f__x005f_x005f_x005f_x0001__x005f_x005f_x005f_x0001_" xfId="4977"/>
    <cellStyle name="þ_x005f_x005f_x005f_x001d_ð¤_x005f_x005f_x005f_x000c_¯þ_x005f_x005f_x005f_x0014__x005f_x005f_x005f_x000d_¨þU_x005f_x005f_x005f_x0001_À_x005f_x005f_x005f_x0004_ _x005f_x005f_x005f_x0015__x005f_x005f_x005f_x000f__x005f_x005f_x005f_x0001__x005f_x005f_x005f_x0001_ 2" xfId="4978"/>
    <cellStyle name="þ_x005f_x005f_x005f_x001d_ð·_x005f_x005f_x005f_x000c_æþ'_x005f_x005f_x005f_x000d_ßþU_x005f_x005f_x005f_x0001_Ø_x005f_x005f_x005f_x0005_ü_x005f_x005f_x005f_x0014__x005f_x005f_x005f_x0007__x005f_x005f_x005f_x0001__x005f_x005f_x005f_x0001_" xfId="4979"/>
    <cellStyle name="þ_x005f_x005f_x005f_x001d_ð·_x005f_x005f_x005f_x000c_æþ'_x005f_x005f_x005f_x000d_ßþU_x005f_x005f_x005f_x0001_Ø_x005f_x005f_x005f_x0005_ü_x005f_x005f_x005f_x0014__x005f_x005f_x005f_x0007__x005f_x005f_x005f_x0001__x005f_x005f_x005f_x0001_ 2" xfId="4980"/>
    <cellStyle name="þ_x005f_x005f_x005f_x001d_ðÇ%Uý—&amp;Hý9_x005f_x005f_x005f_x0008_Ÿ s_x005f_x005f_x005f_x000a__x005f_x005f_x005f_x0007__x005f_x005f_x005f_x0001__x005f_x005f_x005f_x0001_" xfId="4981"/>
    <cellStyle name="þ_x005f_x005f_x005f_x001d_ðÇ%Uý—&amp;Hý9_x005f_x005f_x005f_x0008_Ÿ s_x005f_x005f_x005f_x000a__x005f_x005f_x005f_x0007__x005f_x005f_x005f_x0001__x005f_x005f_x005f_x0001_ 2" xfId="4982"/>
    <cellStyle name="þ_x005f_x005f_x005f_x001d_ðK_x005f_x005f_x005f_x000c_Fý_x005f_x005f_x005f_x001b__x005f_x005f_x005f_x000d_9ýU_x005f_x005f_x005f_x0001_Ð_x005f_x005f_x005f_x0008_¦)_x005f_x005f_x005f_x0007__x005f_x005f_x005f_x0001__x005f_x005f_x005f_x0001_" xfId="4983"/>
    <cellStyle name="þ_x005f_x005f_x005f_x001d_ðK_x005f_x005f_x005f_x000c_Fý_x005f_x005f_x005f_x001b__x005f_x005f_x005f_x000d_9ýU_x005f_x005f_x005f_x0001_Ð_x005f_x005f_x005f_x0008_¦)_x005f_x005f_x005f_x0007__x005f_x005f_x005f_x0001__x005f_x005f_x005f_x0001_ 2" xfId="4984"/>
    <cellStyle name="than" xfId="4985"/>
    <cellStyle name="than 2" xfId="4986"/>
    <cellStyle name="Thanh" xfId="4987"/>
    <cellStyle name="Thanh 2" xfId="4988"/>
    <cellStyle name="þ_x001d_ð¤_x000c_¯þ_x0014__x000a_¨þU_x0001_À_x0004_ _x0015__x000f__x0001__x0001_" xfId="4989"/>
    <cellStyle name="þ_x001d_ð¤_x000c_¯þ_x0014__x000a_¨þU_x0001_À_x0004_ _x0015__x000f__x0001__x0001_ 2" xfId="4990"/>
    <cellStyle name="þ_x001d_ð¤_x000c_¯þ_x0014__x000d_¨þU_x0001_À_x0004_ _x0015__x000f__x0001__x0001_" xfId="4991"/>
    <cellStyle name="þ_x001d_ð¤_x000c_¯þ_x0014__x000d_¨þU_x0001_À_x0004_ _x0015__x000f__x0001__x0001_ 2" xfId="4992"/>
    <cellStyle name="þ_x001d_ð·_x000c_æþ'_x000a_ßþU_x0001_Ø_x0005_ü_x0014__x0007__x0001__x0001_" xfId="4993"/>
    <cellStyle name="þ_x001d_ð·_x000c_æþ'_x000a_ßþU_x0001_Ø_x0005_ü_x0014__x0007__x0001__x0001_ 2" xfId="4994"/>
    <cellStyle name="þ_x001d_ð·_x000c_æþ'_x000d_ßþU_x0001_Ø_x0005_ü_x0014__x0007__x0001__x0001_" xfId="4995"/>
    <cellStyle name="þ_x001d_ð·_x000c_æþ'_x000d_ßþU_x0001_Ø_x0005_ü_x0014__x0007__x0001__x0001_ 2" xfId="4996"/>
    <cellStyle name="þ_x001d_ðÇ%Uý—&amp;Hý9_x0008_Ÿ s_x000a__x0007__x0001__x0001_" xfId="4997"/>
    <cellStyle name="þ_x001d_ðÇ%Uý—&amp;Hý9_x0008_Ÿ s_x000a__x0007__x0001__x0001_ 2" xfId="4998"/>
    <cellStyle name="þ_x001d_ðK_x000c_Fý_x001b__x000a_9ýU_x0001_Ð_x0008_¦)_x0007__x0001__x0001_" xfId="4999"/>
    <cellStyle name="þ_x001d_ðK_x000c_Fý_x001b__x000a_9ýU_x0001_Ð_x0008_¦)_x0007__x0001__x0001_ 2" xfId="5000"/>
    <cellStyle name="þ_x001d_ðK_x000c_Fý_x001b__x000d_9ýU_x0001_Ð_x0008_¦)_x0007__x0001__x0001_" xfId="5001"/>
    <cellStyle name="þ_x001d_ðK_x000c_Fý_x001b__x000d_9ýU_x0001_Ð_x0008_¦)_x0007__x0001__x0001_ 2" xfId="5002"/>
    <cellStyle name="thuong-10" xfId="5003"/>
    <cellStyle name="thuong-10 2" xfId="5004"/>
    <cellStyle name="thuong-10 2 2" xfId="5005"/>
    <cellStyle name="thuong-10 2 3" xfId="5006"/>
    <cellStyle name="thuong-10 2 4" xfId="5007"/>
    <cellStyle name="thuong-11" xfId="5008"/>
    <cellStyle name="thuong-11 2" xfId="5009"/>
    <cellStyle name="thuong-11 2 2" xfId="5010"/>
    <cellStyle name="thuong-11 3" xfId="5011"/>
    <cellStyle name="Thuyet minh" xfId="5012"/>
    <cellStyle name="Thuyet minh 2" xfId="5013"/>
    <cellStyle name="trang" xfId="5051"/>
    <cellStyle name="trang 2" xfId="5052"/>
    <cellStyle name="ux_3_¼­¿ï-¾È»ê" xfId="5057"/>
    <cellStyle name="Valuta (0)_CALPREZZ" xfId="5058"/>
    <cellStyle name="Valuta_ PESO ELETTR." xfId="5059"/>
    <cellStyle name="VANG1" xfId="5060"/>
    <cellStyle name="VANG1 2" xfId="5061"/>
    <cellStyle name="VANG1 2 2" xfId="5062"/>
    <cellStyle name="VANG1 3" xfId="5063"/>
    <cellStyle name="viet" xfId="5064"/>
    <cellStyle name="viet 2" xfId="5065"/>
    <cellStyle name="viet2" xfId="5066"/>
    <cellStyle name="viet2 2" xfId="5067"/>
    <cellStyle name="viet2 2 2" xfId="5068"/>
    <cellStyle name="viet2 3" xfId="5069"/>
    <cellStyle name="VLB-GTKÕ" xfId="5070"/>
    <cellStyle name="VLB-GTKÕ 2" xfId="5071"/>
    <cellStyle name="VLB-GTKÕ 2 2" xfId="5072"/>
    <cellStyle name="VLB-GTKÕ 2 3" xfId="5073"/>
    <cellStyle name="VLB-GTKÕ 2 4" xfId="5074"/>
    <cellStyle name="VN new romanNormal" xfId="5075"/>
    <cellStyle name="VN new romanNormal 2" xfId="5076"/>
    <cellStyle name="VN new romanNormal 2 2" xfId="5077"/>
    <cellStyle name="VN new romanNormal 2 2 2" xfId="5078"/>
    <cellStyle name="VN new romanNormal 2 3" xfId="5079"/>
    <cellStyle name="VN new romanNormal 3" xfId="5080"/>
    <cellStyle name="VN new romanNormal 3 2" xfId="5081"/>
    <cellStyle name="VN new romanNormal 3 2 2" xfId="5082"/>
    <cellStyle name="VN new romanNormal 3 3" xfId="5083"/>
    <cellStyle name="VN new romanNormal 4" xfId="5084"/>
    <cellStyle name="VN new romanNormal_05-12  KH trung han 2016-2020 - Liem Thinh edited" xfId="5085"/>
    <cellStyle name="Vn Time 13" xfId="5086"/>
    <cellStyle name="Vn Time 13 2" xfId="5087"/>
    <cellStyle name="Vn Time 14" xfId="5088"/>
    <cellStyle name="Vn Time 14 2" xfId="5089"/>
    <cellStyle name="Vn Time 14 2 2" xfId="5090"/>
    <cellStyle name="Vn Time 14 3" xfId="5091"/>
    <cellStyle name="Vn Time 14 3 2" xfId="5092"/>
    <cellStyle name="Vn Time 14 4" xfId="5093"/>
    <cellStyle name="VN time new roman" xfId="5094"/>
    <cellStyle name="VN time new roman 2" xfId="5095"/>
    <cellStyle name="VN time new roman 2 2" xfId="5096"/>
    <cellStyle name="VN time new roman 2 2 2" xfId="5097"/>
    <cellStyle name="VN time new roman 2 3" xfId="5098"/>
    <cellStyle name="VN time new roman 3" xfId="5099"/>
    <cellStyle name="VN time new roman 3 2" xfId="5100"/>
    <cellStyle name="VN time new roman 3 2 2" xfId="5101"/>
    <cellStyle name="VN time new roman 3 3" xfId="5102"/>
    <cellStyle name="VN time new roman 4" xfId="5103"/>
    <cellStyle name="VN time new roman_05-12  KH trung han 2016-2020 - Liem Thinh edited" xfId="5104"/>
    <cellStyle name="vn_time" xfId="5105"/>
    <cellStyle name="vnbo" xfId="5106"/>
    <cellStyle name="vnbo 2" xfId="5107"/>
    <cellStyle name="vnbo 2 2" xfId="5108"/>
    <cellStyle name="vnbo 3" xfId="5109"/>
    <cellStyle name="vnbo 3 2" xfId="5110"/>
    <cellStyle name="vnbo 4" xfId="5111"/>
    <cellStyle name="vntxt1" xfId="5130"/>
    <cellStyle name="vntxt1 10" xfId="5131"/>
    <cellStyle name="vntxt1 10 2" xfId="5132"/>
    <cellStyle name="vntxt1 11" xfId="5133"/>
    <cellStyle name="vntxt1 11 2" xfId="5134"/>
    <cellStyle name="vntxt1 12" xfId="5135"/>
    <cellStyle name="vntxt1 12 2" xfId="5136"/>
    <cellStyle name="vntxt1 13" xfId="5137"/>
    <cellStyle name="vntxt1 13 2" xfId="5138"/>
    <cellStyle name="vntxt1 14" xfId="5139"/>
    <cellStyle name="vntxt1 14 2" xfId="5140"/>
    <cellStyle name="vntxt1 15" xfId="5141"/>
    <cellStyle name="vntxt1 15 2" xfId="5142"/>
    <cellStyle name="vntxt1 16" xfId="5143"/>
    <cellStyle name="vntxt1 16 2" xfId="5144"/>
    <cellStyle name="vntxt1 17" xfId="5145"/>
    <cellStyle name="vntxt1 2" xfId="5146"/>
    <cellStyle name="vntxt1 2 2" xfId="5147"/>
    <cellStyle name="vntxt1 3" xfId="5148"/>
    <cellStyle name="vntxt1 3 2" xfId="5149"/>
    <cellStyle name="vntxt1 4" xfId="5150"/>
    <cellStyle name="vntxt1 4 2" xfId="5151"/>
    <cellStyle name="vntxt1 5" xfId="5152"/>
    <cellStyle name="vntxt1 5 2" xfId="5153"/>
    <cellStyle name="vntxt1 6" xfId="5154"/>
    <cellStyle name="vntxt1 6 2" xfId="5155"/>
    <cellStyle name="vntxt1 7" xfId="5156"/>
    <cellStyle name="vntxt1 7 2" xfId="5157"/>
    <cellStyle name="vntxt1 8" xfId="5158"/>
    <cellStyle name="vntxt1 8 2" xfId="5159"/>
    <cellStyle name="vntxt1 9" xfId="5160"/>
    <cellStyle name="vntxt1 9 2" xfId="5161"/>
    <cellStyle name="vntxt1_05-12  KH trung han 2016-2020 - Liem Thinh edited" xfId="5162"/>
    <cellStyle name="vntxt2" xfId="5163"/>
    <cellStyle name="vntxt2 2" xfId="5164"/>
    <cellStyle name="vnhead1" xfId="5112"/>
    <cellStyle name="vnhead1 2" xfId="5113"/>
    <cellStyle name="vnhead1 2 2" xfId="5114"/>
    <cellStyle name="vnhead1 3" xfId="5115"/>
    <cellStyle name="vnhead2" xfId="5116"/>
    <cellStyle name="vnhead2 2" xfId="5117"/>
    <cellStyle name="vnhead2 2 2" xfId="5118"/>
    <cellStyle name="vnhead2 3" xfId="5119"/>
    <cellStyle name="vnhead2 3 2" xfId="5120"/>
    <cellStyle name="vnhead2 4" xfId="5121"/>
    <cellStyle name="vnhead3" xfId="5122"/>
    <cellStyle name="vnhead3 2" xfId="5123"/>
    <cellStyle name="vnhead3 2 2" xfId="5124"/>
    <cellStyle name="vnhead3 3" xfId="5125"/>
    <cellStyle name="vnhead3 3 2" xfId="5126"/>
    <cellStyle name="vnhead3 4" xfId="5127"/>
    <cellStyle name="vnhead4" xfId="5128"/>
    <cellStyle name="vnhead4 2" xfId="5129"/>
    <cellStyle name="W?hrung [0]_35ERI8T2gbIEMixb4v26icuOo" xfId="5165"/>
    <cellStyle name="W?hrung_35ERI8T2gbIEMixb4v26icuOo" xfId="5166"/>
    <cellStyle name="Währung [0]_68574_Materialbedarfsliste" xfId="5167"/>
    <cellStyle name="Währung_68574_Materialbedarfsliste" xfId="5168"/>
    <cellStyle name="Walutowy [0]_Invoices2001Slovakia" xfId="5169"/>
    <cellStyle name="Walutowy_Invoices2001Slovakia" xfId="5170"/>
    <cellStyle name="Warning Text 2" xfId="5171"/>
    <cellStyle name="Warning Text 2 2" xfId="5172"/>
    <cellStyle name="wrap" xfId="5173"/>
    <cellStyle name="wrap 2" xfId="5174"/>
    <cellStyle name="Wไhrung [0]_35ERI8T2gbIEMixb4v26icuOo" xfId="5175"/>
    <cellStyle name="Wไhrung_35ERI8T2gbIEMixb4v26icuOo" xfId="5176"/>
    <cellStyle name="xan1" xfId="5177"/>
    <cellStyle name="xan1 2" xfId="5178"/>
    <cellStyle name="xan1 2 2" xfId="5179"/>
    <cellStyle name="xan1 2 3" xfId="5180"/>
    <cellStyle name="xan1 2 4" xfId="5181"/>
    <cellStyle name="xuan" xfId="5182"/>
    <cellStyle name="xuan 2" xfId="5183"/>
    <cellStyle name="y" xfId="5184"/>
    <cellStyle name="y 2" xfId="5185"/>
    <cellStyle name="y 2 2" xfId="5186"/>
    <cellStyle name="y 3" xfId="5187"/>
    <cellStyle name="Ý kh¸c_B¶ng 1 (2)" xfId="5188"/>
    <cellStyle name="เครื่องหมายสกุลเงิน [0]_FTC_OFFER" xfId="5189"/>
    <cellStyle name="เครื่องหมายสกุลเงิน_FTC_OFFER" xfId="5190"/>
    <cellStyle name="ปกติ_FTC_OFFER" xfId="5191"/>
    <cellStyle name=" [0.00]_ Att. 1- Cover" xfId="5192"/>
    <cellStyle name="_ Att. 1- Cover" xfId="5193"/>
    <cellStyle name="?_ Att. 1- Cover" xfId="5194"/>
    <cellStyle name="똿뗦먛귟 [0.00]_PRODUCT DETAIL Q1" xfId="5195"/>
    <cellStyle name="똿뗦먛귟_PRODUCT DETAIL Q1" xfId="5196"/>
    <cellStyle name="믅됞 [0.00]_PRODUCT DETAIL Q1" xfId="5197"/>
    <cellStyle name="믅됞_PRODUCT DETAIL Q1" xfId="5198"/>
    <cellStyle name="백분율_††††† " xfId="5199"/>
    <cellStyle name="뷭?_BOOKSHIP" xfId="5200"/>
    <cellStyle name="안건회계법인" xfId="5201"/>
    <cellStyle name="안건회계법인 2" xfId="5202"/>
    <cellStyle name="콤맀_Sheet1_총괄표 (수출입) (2)" xfId="5203"/>
    <cellStyle name="콤마 [ - 유형1" xfId="5204"/>
    <cellStyle name="콤마 [ - 유형1 2" xfId="5205"/>
    <cellStyle name="콤마 [ - 유형2" xfId="5206"/>
    <cellStyle name="콤마 [ - 유형2 2" xfId="5207"/>
    <cellStyle name="콤마 [ - 유형3" xfId="5208"/>
    <cellStyle name="콤마 [ - 유형3 2" xfId="5209"/>
    <cellStyle name="콤마 [ - 유형4" xfId="5210"/>
    <cellStyle name="콤마 [ - 유형4 2" xfId="5211"/>
    <cellStyle name="콤마 [ - 유형5" xfId="5212"/>
    <cellStyle name="콤마 [ - 유형5 2" xfId="5213"/>
    <cellStyle name="콤마 [ - 유형6" xfId="5214"/>
    <cellStyle name="콤마 [ - 유형6 2" xfId="5215"/>
    <cellStyle name="콤마 [ - 유형7" xfId="5216"/>
    <cellStyle name="콤마 [ - 유형7 2" xfId="5217"/>
    <cellStyle name="콤마 [ - 유형8" xfId="5218"/>
    <cellStyle name="콤마 [ - 유형8 2" xfId="5219"/>
    <cellStyle name="콤마 [0]_ 비목별 월별기술 " xfId="5220"/>
    <cellStyle name="콤마_ 비목별 월별기술 " xfId="5221"/>
    <cellStyle name="통화 [0]_††††† " xfId="5222"/>
    <cellStyle name="통화_††††† " xfId="5223"/>
    <cellStyle name="표섀_변경(최종)" xfId="5224"/>
    <cellStyle name="표준_ 97년 경영분석(안)" xfId="5225"/>
    <cellStyle name="표줠_Sheet1_1_총괄표 (수출입) (2)" xfId="5226"/>
    <cellStyle name="一般_00Q3902REV.1" xfId="5227"/>
    <cellStyle name="千分位[0]_00Q3902REV.1" xfId="5228"/>
    <cellStyle name="千分位_00Q3902REV.1" xfId="5229"/>
    <cellStyle name="桁区切り [0.00]_BE-BQ" xfId="5230"/>
    <cellStyle name="桁区切り_BE-BQ" xfId="5231"/>
    <cellStyle name="標準_(A1)BOQ " xfId="5232"/>
    <cellStyle name="貨幣 [0]_00Q3902REV.1" xfId="5233"/>
    <cellStyle name="貨幣[0]_BRE" xfId="5234"/>
    <cellStyle name="貨幣_00Q3902REV.1" xfId="5235"/>
    <cellStyle name="通貨 [0.00]_BE-BQ" xfId="5236"/>
    <cellStyle name="通貨_BE-BQ" xfId="523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P/Documents/Zalo%20Received%20Files/K&#7870;%20HO&#7840;CH%20&#272;&#7846;U%20T&#431;%20C&#212;NG%20CH&#431;&#416;NG%20TR&#204;NH%20MTQG%202021-2025%20-GNB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ụ lục 1"/>
      <sheetName val="Phụ lục 2"/>
      <sheetName val="Phụ lục 3"/>
      <sheetName val="Phụ lục 4"/>
      <sheetName val="DỰKIẾN DANH MỤC"/>
      <sheetName val="NĂM 2022"/>
      <sheetName val="NĂM 2023"/>
      <sheetName val="NĂM 2024"/>
      <sheetName val="NĂM 2025"/>
    </sheetNames>
    <sheetDataSet>
      <sheetData sheetId="0">
        <row r="3">
          <cell r="A3" t="str">
            <v>(Kèm theo Quyết định số         /QĐ-UBND ngày             /10/2022 của UBND huyện Na Rì)</v>
          </cell>
          <cell r="B3">
            <v>0</v>
          </cell>
          <cell r="C3">
            <v>0</v>
          </cell>
          <cell r="D3">
            <v>0</v>
          </cell>
          <cell r="E3">
            <v>0</v>
          </cell>
          <cell r="F3">
            <v>0</v>
          </cell>
          <cell r="G3">
            <v>0</v>
          </cell>
          <cell r="H3">
            <v>0</v>
          </cell>
          <cell r="I3">
            <v>0</v>
          </cell>
          <cell r="J3">
            <v>0</v>
          </cell>
          <cell r="K3">
            <v>0</v>
          </cell>
          <cell r="L3">
            <v>0</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264"/>
  <sheetViews>
    <sheetView topLeftCell="A10" workbookViewId="0">
      <selection activeCell="M181" sqref="M181"/>
    </sheetView>
  </sheetViews>
  <sheetFormatPr defaultRowHeight="15"/>
  <cols>
    <col min="1" max="1" width="5.85546875" customWidth="1"/>
    <col min="2" max="2" width="25.140625" customWidth="1"/>
    <col min="3" max="3" width="14.85546875" customWidth="1"/>
    <col min="4" max="4" width="7.42578125" customWidth="1"/>
    <col min="5" max="5" width="11.140625" customWidth="1"/>
    <col min="6" max="6" width="11" customWidth="1"/>
    <col min="7" max="7" width="10.5703125" customWidth="1"/>
    <col min="8" max="14" width="7.85546875" customWidth="1"/>
    <col min="15" max="17" width="10.5703125" customWidth="1"/>
    <col min="18" max="18" width="8.28515625" customWidth="1"/>
    <col min="19" max="19" width="16.140625" customWidth="1"/>
  </cols>
  <sheetData>
    <row r="1" spans="1:19">
      <c r="A1" s="27"/>
      <c r="B1" s="437" t="s">
        <v>1095</v>
      </c>
      <c r="C1" s="391"/>
      <c r="D1" s="391"/>
      <c r="E1" s="391"/>
      <c r="F1" s="391"/>
      <c r="G1" s="391"/>
      <c r="H1" s="391"/>
      <c r="I1" s="391"/>
      <c r="J1" s="391"/>
      <c r="K1" s="391"/>
      <c r="L1" s="391"/>
      <c r="M1" s="391"/>
      <c r="N1" s="391"/>
      <c r="O1" s="391"/>
      <c r="P1" s="391"/>
      <c r="Q1" s="391"/>
      <c r="R1" s="620" t="s">
        <v>1097</v>
      </c>
      <c r="S1" s="620"/>
    </row>
    <row r="2" spans="1:19" ht="33" customHeight="1">
      <c r="A2" s="621" t="s">
        <v>1008</v>
      </c>
      <c r="B2" s="621"/>
      <c r="C2" s="621"/>
      <c r="D2" s="621"/>
      <c r="E2" s="621"/>
      <c r="F2" s="621"/>
      <c r="G2" s="621"/>
      <c r="H2" s="621"/>
      <c r="I2" s="621"/>
      <c r="J2" s="621"/>
      <c r="K2" s="621"/>
      <c r="L2" s="621"/>
      <c r="M2" s="621"/>
      <c r="N2" s="621"/>
      <c r="O2" s="621"/>
      <c r="P2" s="621"/>
      <c r="Q2" s="621"/>
      <c r="R2" s="621"/>
      <c r="S2" s="621"/>
    </row>
    <row r="3" spans="1:19">
      <c r="A3" s="622" t="str">
        <f>+'[1]Phụ lục 1'!$A$3:$L$3</f>
        <v>(Kèm theo Quyết định số         /QĐ-UBND ngày             /10/2022 của UBND huyện Na Rì)</v>
      </c>
      <c r="B3" s="622"/>
      <c r="C3" s="622"/>
      <c r="D3" s="622"/>
      <c r="E3" s="622"/>
      <c r="F3" s="622"/>
      <c r="G3" s="622"/>
      <c r="H3" s="622"/>
      <c r="I3" s="622"/>
      <c r="J3" s="622"/>
      <c r="K3" s="622"/>
      <c r="L3" s="622"/>
      <c r="M3" s="622"/>
      <c r="N3" s="622"/>
      <c r="O3" s="622"/>
      <c r="P3" s="622"/>
      <c r="Q3" s="622"/>
      <c r="R3" s="622"/>
      <c r="S3" s="622"/>
    </row>
    <row r="4" spans="1:19">
      <c r="A4" s="2"/>
      <c r="B4" s="227"/>
      <c r="C4" s="2"/>
      <c r="D4" s="2"/>
      <c r="E4" s="228"/>
      <c r="F4" s="275"/>
      <c r="G4" s="623" t="s">
        <v>0</v>
      </c>
      <c r="H4" s="623"/>
      <c r="I4" s="623"/>
      <c r="J4" s="623"/>
      <c r="K4" s="623"/>
      <c r="L4" s="623"/>
      <c r="M4" s="623"/>
      <c r="N4" s="623"/>
      <c r="O4" s="623"/>
      <c r="P4" s="623"/>
      <c r="Q4" s="623"/>
      <c r="R4" s="623"/>
      <c r="S4" s="623"/>
    </row>
    <row r="5" spans="1:19" ht="31.5" customHeight="1">
      <c r="A5" s="624" t="s">
        <v>1</v>
      </c>
      <c r="B5" s="625" t="s">
        <v>2</v>
      </c>
      <c r="C5" s="624" t="s">
        <v>3</v>
      </c>
      <c r="D5" s="624" t="s">
        <v>5</v>
      </c>
      <c r="E5" s="626" t="s">
        <v>1098</v>
      </c>
      <c r="F5" s="627"/>
      <c r="G5" s="627"/>
      <c r="H5" s="628"/>
      <c r="I5" s="626" t="s">
        <v>1100</v>
      </c>
      <c r="J5" s="627"/>
      <c r="K5" s="627"/>
      <c r="L5" s="627"/>
      <c r="M5" s="627"/>
      <c r="N5" s="628"/>
      <c r="O5" s="626" t="s">
        <v>1099</v>
      </c>
      <c r="P5" s="627"/>
      <c r="Q5" s="627"/>
      <c r="R5" s="628"/>
      <c r="S5" s="624" t="s">
        <v>8</v>
      </c>
    </row>
    <row r="6" spans="1:19" ht="31.5" customHeight="1">
      <c r="A6" s="624"/>
      <c r="B6" s="625"/>
      <c r="C6" s="624"/>
      <c r="D6" s="624"/>
      <c r="E6" s="440"/>
      <c r="F6" s="441"/>
      <c r="G6" s="441"/>
      <c r="H6" s="442"/>
      <c r="I6" s="624" t="s">
        <v>1102</v>
      </c>
      <c r="J6" s="624"/>
      <c r="K6" s="624"/>
      <c r="L6" s="624" t="s">
        <v>1103</v>
      </c>
      <c r="M6" s="624"/>
      <c r="N6" s="624"/>
      <c r="O6" s="440"/>
      <c r="P6" s="441"/>
      <c r="Q6" s="441"/>
      <c r="R6" s="442"/>
      <c r="S6" s="624"/>
    </row>
    <row r="7" spans="1:19" ht="71.25">
      <c r="A7" s="624"/>
      <c r="B7" s="625"/>
      <c r="C7" s="624"/>
      <c r="D7" s="624"/>
      <c r="E7" s="3" t="s">
        <v>9</v>
      </c>
      <c r="F7" s="276" t="s">
        <v>10</v>
      </c>
      <c r="G7" s="3" t="s">
        <v>11</v>
      </c>
      <c r="H7" s="3" t="s">
        <v>12</v>
      </c>
      <c r="I7" s="3" t="s">
        <v>9</v>
      </c>
      <c r="J7" s="3" t="s">
        <v>10</v>
      </c>
      <c r="K7" s="3" t="s">
        <v>11</v>
      </c>
      <c r="L7" s="3" t="s">
        <v>9</v>
      </c>
      <c r="M7" s="3" t="s">
        <v>10</v>
      </c>
      <c r="N7" s="3" t="s">
        <v>11</v>
      </c>
      <c r="O7" s="3" t="s">
        <v>9</v>
      </c>
      <c r="P7" s="3" t="s">
        <v>10</v>
      </c>
      <c r="Q7" s="3" t="s">
        <v>11</v>
      </c>
      <c r="R7" s="3" t="s">
        <v>12</v>
      </c>
      <c r="S7" s="624"/>
    </row>
    <row r="8" spans="1:19">
      <c r="A8" s="4" t="s">
        <v>48</v>
      </c>
      <c r="B8" s="4" t="s">
        <v>49</v>
      </c>
      <c r="C8" s="4" t="s">
        <v>1083</v>
      </c>
      <c r="D8" s="4">
        <v>1</v>
      </c>
      <c r="E8" s="408">
        <f>+D8+1</f>
        <v>2</v>
      </c>
      <c r="F8" s="408">
        <f t="shared" ref="F8:S8" si="0">+E8+1</f>
        <v>3</v>
      </c>
      <c r="G8" s="408">
        <f t="shared" si="0"/>
        <v>4</v>
      </c>
      <c r="H8" s="408">
        <f t="shared" si="0"/>
        <v>5</v>
      </c>
      <c r="I8" s="408"/>
      <c r="J8" s="408"/>
      <c r="K8" s="408"/>
      <c r="L8" s="408"/>
      <c r="M8" s="408"/>
      <c r="N8" s="408"/>
      <c r="O8" s="408">
        <f>+H8+1</f>
        <v>6</v>
      </c>
      <c r="P8" s="408">
        <f t="shared" si="0"/>
        <v>7</v>
      </c>
      <c r="Q8" s="408">
        <f t="shared" si="0"/>
        <v>8</v>
      </c>
      <c r="R8" s="408">
        <f t="shared" si="0"/>
        <v>9</v>
      </c>
      <c r="S8" s="408">
        <f t="shared" si="0"/>
        <v>10</v>
      </c>
    </row>
    <row r="9" spans="1:19">
      <c r="A9" s="4"/>
      <c r="B9" s="226" t="s">
        <v>13</v>
      </c>
      <c r="C9" s="4"/>
      <c r="D9" s="4"/>
      <c r="E9" s="410">
        <f t="shared" ref="E9:R9" si="1">+E10+E13+E262</f>
        <v>170240.99999999997</v>
      </c>
      <c r="F9" s="410">
        <f t="shared" si="1"/>
        <v>161825</v>
      </c>
      <c r="G9" s="410">
        <f t="shared" si="1"/>
        <v>8416</v>
      </c>
      <c r="H9" s="410">
        <f t="shared" si="1"/>
        <v>0</v>
      </c>
      <c r="I9" s="410"/>
      <c r="J9" s="410"/>
      <c r="K9" s="410"/>
      <c r="L9" s="410"/>
      <c r="M9" s="410"/>
      <c r="N9" s="410"/>
      <c r="O9" s="410">
        <f t="shared" si="1"/>
        <v>40982.639999999999</v>
      </c>
      <c r="P9" s="410">
        <f t="shared" si="1"/>
        <v>38609.729999999996</v>
      </c>
      <c r="Q9" s="410">
        <f t="shared" si="1"/>
        <v>2372.91</v>
      </c>
      <c r="R9" s="410">
        <f t="shared" si="1"/>
        <v>0</v>
      </c>
      <c r="S9" s="4"/>
    </row>
    <row r="10" spans="1:19" ht="58.5" customHeight="1">
      <c r="A10" s="226" t="s">
        <v>14</v>
      </c>
      <c r="B10" s="229" t="s">
        <v>15</v>
      </c>
      <c r="C10" s="229"/>
      <c r="D10" s="229"/>
      <c r="E10" s="411">
        <f>+E11</f>
        <v>9796</v>
      </c>
      <c r="F10" s="411">
        <f t="shared" ref="F10:R10" si="2">+F11</f>
        <v>9020</v>
      </c>
      <c r="G10" s="411">
        <f t="shared" si="2"/>
        <v>776</v>
      </c>
      <c r="H10" s="411">
        <f t="shared" si="2"/>
        <v>0</v>
      </c>
      <c r="I10" s="411"/>
      <c r="J10" s="411"/>
      <c r="K10" s="411"/>
      <c r="L10" s="411"/>
      <c r="M10" s="411"/>
      <c r="N10" s="411"/>
      <c r="O10" s="411">
        <f t="shared" si="2"/>
        <v>9900</v>
      </c>
      <c r="P10" s="411">
        <f t="shared" si="2"/>
        <v>9020</v>
      </c>
      <c r="Q10" s="411">
        <f t="shared" si="2"/>
        <v>880</v>
      </c>
      <c r="R10" s="411">
        <f t="shared" si="2"/>
        <v>0</v>
      </c>
      <c r="S10" s="229"/>
    </row>
    <row r="11" spans="1:19" ht="30">
      <c r="A11" s="6" t="s">
        <v>16</v>
      </c>
      <c r="B11" s="629" t="s">
        <v>17</v>
      </c>
      <c r="C11" s="629"/>
      <c r="D11" s="125" t="s">
        <v>19</v>
      </c>
      <c r="E11" s="412">
        <f t="shared" ref="E11:E12" si="3">F11+G11</f>
        <v>9796</v>
      </c>
      <c r="F11" s="412">
        <f>SUM(F12:F12)</f>
        <v>9020</v>
      </c>
      <c r="G11" s="412">
        <f>SUM(G12:G12)</f>
        <v>776</v>
      </c>
      <c r="H11" s="412">
        <f t="shared" ref="H11:N11" si="4">SUM(H12:H12)</f>
        <v>0</v>
      </c>
      <c r="I11" s="412"/>
      <c r="J11" s="412"/>
      <c r="K11" s="412"/>
      <c r="L11" s="412">
        <f t="shared" si="4"/>
        <v>104</v>
      </c>
      <c r="M11" s="412">
        <f t="shared" si="4"/>
        <v>0</v>
      </c>
      <c r="N11" s="412">
        <f t="shared" si="4"/>
        <v>104</v>
      </c>
      <c r="O11" s="412">
        <f>SUM(O12:O12)</f>
        <v>9900</v>
      </c>
      <c r="P11" s="412">
        <f>SUM(P12:P12)</f>
        <v>9020</v>
      </c>
      <c r="Q11" s="412">
        <f>SUM(Q12:Q12)</f>
        <v>880</v>
      </c>
      <c r="R11" s="412">
        <f>SUM(R12:R12)</f>
        <v>0</v>
      </c>
      <c r="S11" s="232"/>
    </row>
    <row r="12" spans="1:19" ht="109.5" customHeight="1">
      <c r="A12" s="8">
        <v>1</v>
      </c>
      <c r="B12" s="234" t="s">
        <v>23</v>
      </c>
      <c r="C12" s="234"/>
      <c r="D12" s="9" t="s">
        <v>19</v>
      </c>
      <c r="E12" s="409">
        <f t="shared" si="3"/>
        <v>9796</v>
      </c>
      <c r="F12" s="413">
        <v>9020</v>
      </c>
      <c r="G12" s="413">
        <v>776</v>
      </c>
      <c r="H12" s="413"/>
      <c r="I12" s="413"/>
      <c r="J12" s="413"/>
      <c r="K12" s="413"/>
      <c r="L12" s="413">
        <f>+M12+N12</f>
        <v>104</v>
      </c>
      <c r="M12" s="413"/>
      <c r="N12" s="413">
        <v>104</v>
      </c>
      <c r="O12" s="409">
        <f>+P12+Q12</f>
        <v>9900</v>
      </c>
      <c r="P12" s="413">
        <f>+F12+M12</f>
        <v>9020</v>
      </c>
      <c r="Q12" s="413">
        <f>+G12+N12</f>
        <v>880</v>
      </c>
      <c r="R12" s="413"/>
      <c r="S12" s="9" t="s">
        <v>1101</v>
      </c>
    </row>
    <row r="13" spans="1:19" ht="90.75" customHeight="1">
      <c r="A13" s="226" t="s">
        <v>34</v>
      </c>
      <c r="B13" s="232" t="s">
        <v>45</v>
      </c>
      <c r="C13" s="12"/>
      <c r="D13" s="12"/>
      <c r="E13" s="411">
        <f>+E14</f>
        <v>154893.99999999997</v>
      </c>
      <c r="F13" s="411">
        <f t="shared" ref="F13:R13" si="5">+F14</f>
        <v>147518</v>
      </c>
      <c r="G13" s="411">
        <f t="shared" si="5"/>
        <v>7375.9999999999991</v>
      </c>
      <c r="H13" s="411">
        <f t="shared" si="5"/>
        <v>0</v>
      </c>
      <c r="I13" s="411"/>
      <c r="J13" s="411"/>
      <c r="K13" s="411"/>
      <c r="L13" s="411"/>
      <c r="M13" s="411"/>
      <c r="N13" s="411"/>
      <c r="O13" s="411">
        <f t="shared" si="5"/>
        <v>30082.639999999999</v>
      </c>
      <c r="P13" s="411">
        <f t="shared" si="5"/>
        <v>28637.73</v>
      </c>
      <c r="Q13" s="411">
        <f t="shared" si="5"/>
        <v>1444.9099999999999</v>
      </c>
      <c r="R13" s="411">
        <f t="shared" si="5"/>
        <v>0</v>
      </c>
      <c r="S13" s="12"/>
    </row>
    <row r="14" spans="1:19" ht="110.25" customHeight="1">
      <c r="A14" s="6" t="s">
        <v>985</v>
      </c>
      <c r="B14" s="231" t="s">
        <v>1007</v>
      </c>
      <c r="C14" s="125"/>
      <c r="D14" s="125"/>
      <c r="E14" s="414">
        <f>E15+E29+E43+E52+E61+E76+E92+E105+E135+E120+E145+E161+E176+E196+E201+E215+E229</f>
        <v>154893.99999999997</v>
      </c>
      <c r="F14" s="414">
        <f t="shared" ref="F14:R14" si="6">F15+F29+F43+F52+F61+F76+F92+F105+F135+F120+F145+F161+F176+F196+F201+F215+F229</f>
        <v>147518</v>
      </c>
      <c r="G14" s="414">
        <f t="shared" si="6"/>
        <v>7375.9999999999991</v>
      </c>
      <c r="H14" s="414">
        <f t="shared" si="6"/>
        <v>0</v>
      </c>
      <c r="I14" s="414"/>
      <c r="J14" s="414"/>
      <c r="K14" s="414"/>
      <c r="L14" s="414"/>
      <c r="M14" s="414"/>
      <c r="N14" s="414"/>
      <c r="O14" s="414">
        <f t="shared" si="6"/>
        <v>30082.639999999999</v>
      </c>
      <c r="P14" s="414">
        <f t="shared" si="6"/>
        <v>28637.73</v>
      </c>
      <c r="Q14" s="414">
        <f t="shared" si="6"/>
        <v>1444.9099999999999</v>
      </c>
      <c r="R14" s="414">
        <f t="shared" si="6"/>
        <v>0</v>
      </c>
      <c r="S14" s="12"/>
    </row>
    <row r="15" spans="1:19">
      <c r="A15" s="6" t="s">
        <v>987</v>
      </c>
      <c r="B15" s="317" t="s">
        <v>61</v>
      </c>
      <c r="C15" s="16"/>
      <c r="D15" s="16"/>
      <c r="E15" s="414">
        <f>SUM(E16:E28)</f>
        <v>4512.96</v>
      </c>
      <c r="F15" s="415">
        <f>SUM(F16:F28)</f>
        <v>4298</v>
      </c>
      <c r="G15" s="415">
        <f t="shared" ref="G15:R15" si="7">SUM(G16:G28)</f>
        <v>214.96000000000004</v>
      </c>
      <c r="H15" s="415">
        <f t="shared" si="7"/>
        <v>0</v>
      </c>
      <c r="I15" s="415"/>
      <c r="J15" s="415"/>
      <c r="K15" s="415"/>
      <c r="L15" s="415"/>
      <c r="M15" s="415"/>
      <c r="N15" s="415"/>
      <c r="O15" s="415">
        <f>SUM(O16:O28)</f>
        <v>3012.9299999999994</v>
      </c>
      <c r="P15" s="415">
        <f t="shared" si="7"/>
        <v>2857.3300000000004</v>
      </c>
      <c r="Q15" s="415">
        <f t="shared" si="7"/>
        <v>155.60000000000002</v>
      </c>
      <c r="R15" s="415">
        <f t="shared" si="7"/>
        <v>0</v>
      </c>
      <c r="S15" s="313"/>
    </row>
    <row r="16" spans="1:19" ht="45">
      <c r="A16" s="8">
        <v>1</v>
      </c>
      <c r="B16" s="319" t="s">
        <v>62</v>
      </c>
      <c r="C16" s="8" t="s">
        <v>63</v>
      </c>
      <c r="D16" s="8" t="s">
        <v>52</v>
      </c>
      <c r="E16" s="409">
        <f>F16+G16</f>
        <v>270.79999999999995</v>
      </c>
      <c r="F16" s="409">
        <v>257.89999999999998</v>
      </c>
      <c r="G16" s="409">
        <v>12.9</v>
      </c>
      <c r="H16" s="416"/>
      <c r="I16" s="416"/>
      <c r="J16" s="416"/>
      <c r="K16" s="416"/>
      <c r="L16" s="416"/>
      <c r="M16" s="416"/>
      <c r="N16" s="416"/>
      <c r="O16" s="409">
        <f t="shared" ref="O16:O80" si="8">P16+Q16</f>
        <v>270.79999999999995</v>
      </c>
      <c r="P16" s="409">
        <v>257.89999999999998</v>
      </c>
      <c r="Q16" s="409">
        <v>12.9</v>
      </c>
      <c r="R16" s="416"/>
      <c r="S16" s="15"/>
    </row>
    <row r="17" spans="1:19" ht="45">
      <c r="A17" s="8">
        <v>2</v>
      </c>
      <c r="B17" s="319" t="s">
        <v>65</v>
      </c>
      <c r="C17" s="8" t="s">
        <v>66</v>
      </c>
      <c r="D17" s="8" t="s">
        <v>52</v>
      </c>
      <c r="E17" s="409">
        <f>F17+G17</f>
        <v>270.74</v>
      </c>
      <c r="F17" s="409">
        <v>257.85000000000002</v>
      </c>
      <c r="G17" s="409">
        <v>12.89</v>
      </c>
      <c r="H17" s="416"/>
      <c r="I17" s="416"/>
      <c r="J17" s="416"/>
      <c r="K17" s="416"/>
      <c r="L17" s="416"/>
      <c r="M17" s="416"/>
      <c r="N17" s="416"/>
      <c r="O17" s="409">
        <f t="shared" si="8"/>
        <v>270.74</v>
      </c>
      <c r="P17" s="409">
        <v>257.85000000000002</v>
      </c>
      <c r="Q17" s="409">
        <v>12.89</v>
      </c>
      <c r="R17" s="416"/>
      <c r="S17" s="15"/>
    </row>
    <row r="18" spans="1:19" ht="45">
      <c r="A18" s="8">
        <v>3</v>
      </c>
      <c r="B18" s="319" t="s">
        <v>68</v>
      </c>
      <c r="C18" s="8" t="s">
        <v>69</v>
      </c>
      <c r="D18" s="8" t="s">
        <v>52</v>
      </c>
      <c r="E18" s="409">
        <f>F18+G18</f>
        <v>270.75</v>
      </c>
      <c r="F18" s="409">
        <v>257.85000000000002</v>
      </c>
      <c r="G18" s="409">
        <v>12.9</v>
      </c>
      <c r="H18" s="416"/>
      <c r="I18" s="416"/>
      <c r="J18" s="416"/>
      <c r="K18" s="416"/>
      <c r="L18" s="416"/>
      <c r="M18" s="416"/>
      <c r="N18" s="416"/>
      <c r="O18" s="409">
        <f t="shared" si="8"/>
        <v>270.75</v>
      </c>
      <c r="P18" s="409">
        <v>257.85000000000002</v>
      </c>
      <c r="Q18" s="409">
        <v>12.9</v>
      </c>
      <c r="R18" s="416"/>
      <c r="S18" s="15"/>
    </row>
    <row r="19" spans="1:19" ht="45">
      <c r="A19" s="8">
        <v>4</v>
      </c>
      <c r="B19" s="319" t="s">
        <v>71</v>
      </c>
      <c r="C19" s="8" t="s">
        <v>63</v>
      </c>
      <c r="D19" s="8" t="s">
        <v>53</v>
      </c>
      <c r="E19" s="409">
        <f t="shared" ref="E19:E81" si="9">F19+G19</f>
        <v>525.04999999999995</v>
      </c>
      <c r="F19" s="409">
        <v>500</v>
      </c>
      <c r="G19" s="409">
        <v>25.05</v>
      </c>
      <c r="H19" s="416"/>
      <c r="I19" s="416"/>
      <c r="J19" s="416"/>
      <c r="K19" s="416"/>
      <c r="L19" s="416"/>
      <c r="M19" s="416"/>
      <c r="N19" s="416"/>
      <c r="O19" s="409">
        <f t="shared" si="8"/>
        <v>364.34000000000003</v>
      </c>
      <c r="P19" s="416">
        <v>345.67</v>
      </c>
      <c r="Q19" s="416">
        <v>18.670000000000002</v>
      </c>
      <c r="R19" s="416"/>
      <c r="S19" s="15"/>
    </row>
    <row r="20" spans="1:19" ht="45">
      <c r="A20" s="8">
        <v>5</v>
      </c>
      <c r="B20" s="319" t="s">
        <v>65</v>
      </c>
      <c r="C20" s="8" t="s">
        <v>66</v>
      </c>
      <c r="D20" s="8" t="s">
        <v>53</v>
      </c>
      <c r="E20" s="409">
        <f t="shared" si="9"/>
        <v>472.5</v>
      </c>
      <c r="F20" s="409">
        <v>450</v>
      </c>
      <c r="G20" s="409">
        <v>22.5</v>
      </c>
      <c r="H20" s="416"/>
      <c r="I20" s="416"/>
      <c r="J20" s="416"/>
      <c r="K20" s="416"/>
      <c r="L20" s="416"/>
      <c r="M20" s="416"/>
      <c r="N20" s="416"/>
      <c r="O20" s="409">
        <f t="shared" si="8"/>
        <v>364.35</v>
      </c>
      <c r="P20" s="416">
        <v>345.68</v>
      </c>
      <c r="Q20" s="416">
        <v>18.670000000000002</v>
      </c>
      <c r="R20" s="416"/>
      <c r="S20" s="15"/>
    </row>
    <row r="21" spans="1:19" ht="45">
      <c r="A21" s="8">
        <v>6</v>
      </c>
      <c r="B21" s="319" t="s">
        <v>74</v>
      </c>
      <c r="C21" s="8" t="s">
        <v>69</v>
      </c>
      <c r="D21" s="8" t="s">
        <v>53</v>
      </c>
      <c r="E21" s="409">
        <f t="shared" si="9"/>
        <v>525</v>
      </c>
      <c r="F21" s="409">
        <v>500</v>
      </c>
      <c r="G21" s="409">
        <v>25</v>
      </c>
      <c r="H21" s="416"/>
      <c r="I21" s="416"/>
      <c r="J21" s="416"/>
      <c r="K21" s="416"/>
      <c r="L21" s="416"/>
      <c r="M21" s="416"/>
      <c r="N21" s="416"/>
      <c r="O21" s="409">
        <f t="shared" si="8"/>
        <v>364.35</v>
      </c>
      <c r="P21" s="416">
        <v>345.68</v>
      </c>
      <c r="Q21" s="416">
        <v>18.670000000000002</v>
      </c>
      <c r="R21" s="416"/>
      <c r="S21" s="15"/>
    </row>
    <row r="22" spans="1:19" ht="45">
      <c r="A22" s="8">
        <v>7</v>
      </c>
      <c r="B22" s="319" t="s">
        <v>76</v>
      </c>
      <c r="C22" s="8" t="s">
        <v>63</v>
      </c>
      <c r="D22" s="8" t="s">
        <v>78</v>
      </c>
      <c r="E22" s="409">
        <f t="shared" si="9"/>
        <v>472.5</v>
      </c>
      <c r="F22" s="409">
        <v>450</v>
      </c>
      <c r="G22" s="409">
        <v>22.5</v>
      </c>
      <c r="H22" s="416"/>
      <c r="I22" s="416"/>
      <c r="J22" s="416"/>
      <c r="K22" s="416"/>
      <c r="L22" s="416"/>
      <c r="M22" s="416"/>
      <c r="N22" s="416"/>
      <c r="O22" s="409">
        <f t="shared" si="8"/>
        <v>369.2</v>
      </c>
      <c r="P22" s="416">
        <v>348.9</v>
      </c>
      <c r="Q22" s="416">
        <v>20.3</v>
      </c>
      <c r="R22" s="416"/>
      <c r="S22" s="15"/>
    </row>
    <row r="23" spans="1:19" ht="45">
      <c r="A23" s="8">
        <v>8</v>
      </c>
      <c r="B23" s="319" t="s">
        <v>79</v>
      </c>
      <c r="C23" s="8" t="s">
        <v>66</v>
      </c>
      <c r="D23" s="8" t="s">
        <v>54</v>
      </c>
      <c r="E23" s="409">
        <f t="shared" si="9"/>
        <v>472.5</v>
      </c>
      <c r="F23" s="409">
        <v>450</v>
      </c>
      <c r="G23" s="409">
        <v>22.5</v>
      </c>
      <c r="H23" s="416">
        <v>0</v>
      </c>
      <c r="I23" s="416"/>
      <c r="J23" s="416"/>
      <c r="K23" s="416"/>
      <c r="L23" s="416"/>
      <c r="M23" s="416"/>
      <c r="N23" s="416"/>
      <c r="O23" s="409">
        <f t="shared" si="8"/>
        <v>369.2</v>
      </c>
      <c r="P23" s="416">
        <v>348.9</v>
      </c>
      <c r="Q23" s="416">
        <v>20.3</v>
      </c>
      <c r="R23" s="416"/>
      <c r="S23" s="15"/>
    </row>
    <row r="24" spans="1:19" ht="45">
      <c r="A24" s="8">
        <v>9</v>
      </c>
      <c r="B24" s="319" t="s">
        <v>81</v>
      </c>
      <c r="C24" s="8" t="s">
        <v>69</v>
      </c>
      <c r="D24" s="8" t="s">
        <v>54</v>
      </c>
      <c r="E24" s="409">
        <f t="shared" si="9"/>
        <v>420</v>
      </c>
      <c r="F24" s="409">
        <v>400</v>
      </c>
      <c r="G24" s="409">
        <v>20</v>
      </c>
      <c r="H24" s="416"/>
      <c r="I24" s="416"/>
      <c r="J24" s="416"/>
      <c r="K24" s="416"/>
      <c r="L24" s="416"/>
      <c r="M24" s="416"/>
      <c r="N24" s="416"/>
      <c r="O24" s="409">
        <f t="shared" si="8"/>
        <v>0</v>
      </c>
      <c r="P24" s="416"/>
      <c r="Q24" s="416"/>
      <c r="R24" s="416"/>
      <c r="S24" s="15"/>
    </row>
    <row r="25" spans="1:19" ht="45">
      <c r="A25" s="8">
        <v>10</v>
      </c>
      <c r="B25" s="319" t="s">
        <v>82</v>
      </c>
      <c r="C25" s="8" t="s">
        <v>63</v>
      </c>
      <c r="D25" s="8" t="s">
        <v>55</v>
      </c>
      <c r="E25" s="409">
        <f t="shared" si="9"/>
        <v>105</v>
      </c>
      <c r="F25" s="409">
        <v>100</v>
      </c>
      <c r="G25" s="409">
        <v>5</v>
      </c>
      <c r="H25" s="416"/>
      <c r="I25" s="416"/>
      <c r="J25" s="416"/>
      <c r="K25" s="416"/>
      <c r="L25" s="416"/>
      <c r="M25" s="416"/>
      <c r="N25" s="416"/>
      <c r="O25" s="409">
        <f t="shared" si="8"/>
        <v>0</v>
      </c>
      <c r="P25" s="416"/>
      <c r="Q25" s="416"/>
      <c r="R25" s="416"/>
      <c r="S25" s="15"/>
    </row>
    <row r="26" spans="1:19" ht="45">
      <c r="A26" s="8">
        <v>11</v>
      </c>
      <c r="B26" s="319" t="s">
        <v>84</v>
      </c>
      <c r="C26" s="8" t="s">
        <v>63</v>
      </c>
      <c r="D26" s="8" t="s">
        <v>55</v>
      </c>
      <c r="E26" s="409">
        <f t="shared" si="9"/>
        <v>131.04</v>
      </c>
      <c r="F26" s="409">
        <v>124.8</v>
      </c>
      <c r="G26" s="409">
        <v>6.24</v>
      </c>
      <c r="H26" s="416"/>
      <c r="I26" s="416"/>
      <c r="J26" s="416"/>
      <c r="K26" s="416"/>
      <c r="L26" s="416"/>
      <c r="M26" s="416"/>
      <c r="N26" s="416"/>
      <c r="O26" s="409">
        <f t="shared" si="8"/>
        <v>0</v>
      </c>
      <c r="P26" s="416"/>
      <c r="Q26" s="416"/>
      <c r="R26" s="416"/>
      <c r="S26" s="15"/>
    </row>
    <row r="27" spans="1:19" ht="45">
      <c r="A27" s="8">
        <v>12</v>
      </c>
      <c r="B27" s="319" t="s">
        <v>86</v>
      </c>
      <c r="C27" s="8" t="s">
        <v>66</v>
      </c>
      <c r="D27" s="8" t="s">
        <v>55</v>
      </c>
      <c r="E27" s="409">
        <f t="shared" si="9"/>
        <v>288.54000000000002</v>
      </c>
      <c r="F27" s="409">
        <v>274.8</v>
      </c>
      <c r="G27" s="409">
        <v>13.74</v>
      </c>
      <c r="H27" s="416">
        <v>0</v>
      </c>
      <c r="I27" s="416"/>
      <c r="J27" s="416"/>
      <c r="K27" s="416"/>
      <c r="L27" s="416"/>
      <c r="M27" s="416"/>
      <c r="N27" s="416"/>
      <c r="O27" s="409">
        <f t="shared" si="8"/>
        <v>0</v>
      </c>
      <c r="P27" s="416"/>
      <c r="Q27" s="416"/>
      <c r="R27" s="416"/>
      <c r="S27" s="15"/>
    </row>
    <row r="28" spans="1:19" ht="45">
      <c r="A28" s="8">
        <v>13</v>
      </c>
      <c r="B28" s="319" t="s">
        <v>1104</v>
      </c>
      <c r="C28" s="8" t="s">
        <v>69</v>
      </c>
      <c r="D28" s="8" t="s">
        <v>55</v>
      </c>
      <c r="E28" s="409">
        <f t="shared" si="9"/>
        <v>288.54000000000002</v>
      </c>
      <c r="F28" s="409">
        <v>274.8</v>
      </c>
      <c r="G28" s="409">
        <v>13.74</v>
      </c>
      <c r="H28" s="416"/>
      <c r="I28" s="416"/>
      <c r="J28" s="416"/>
      <c r="K28" s="416"/>
      <c r="L28" s="416"/>
      <c r="M28" s="416"/>
      <c r="N28" s="416"/>
      <c r="O28" s="409">
        <f t="shared" si="8"/>
        <v>369.2</v>
      </c>
      <c r="P28" s="416">
        <v>348.9</v>
      </c>
      <c r="Q28" s="416">
        <v>20.3</v>
      </c>
      <c r="R28" s="416"/>
      <c r="S28" s="15"/>
    </row>
    <row r="29" spans="1:19">
      <c r="A29" s="6" t="s">
        <v>988</v>
      </c>
      <c r="B29" s="317" t="s">
        <v>91</v>
      </c>
      <c r="C29" s="6"/>
      <c r="D29" s="21"/>
      <c r="E29" s="412">
        <f>SUM(E30:E42)</f>
        <v>10104.68</v>
      </c>
      <c r="F29" s="412">
        <f>SUM(F30:F42)</f>
        <v>9623.51</v>
      </c>
      <c r="G29" s="412">
        <f t="shared" ref="G29:R29" si="10">SUM(G30:G42)</f>
        <v>481.16999999999996</v>
      </c>
      <c r="H29" s="412">
        <f t="shared" si="10"/>
        <v>0</v>
      </c>
      <c r="I29" s="412"/>
      <c r="J29" s="412"/>
      <c r="K29" s="412"/>
      <c r="L29" s="412"/>
      <c r="M29" s="412"/>
      <c r="N29" s="412"/>
      <c r="O29" s="412">
        <f t="shared" si="10"/>
        <v>1818.67</v>
      </c>
      <c r="P29" s="412">
        <f t="shared" si="10"/>
        <v>1732.07</v>
      </c>
      <c r="Q29" s="412">
        <f t="shared" si="10"/>
        <v>86.6</v>
      </c>
      <c r="R29" s="412">
        <f t="shared" si="10"/>
        <v>0</v>
      </c>
      <c r="S29" s="16"/>
    </row>
    <row r="30" spans="1:19" ht="45">
      <c r="A30" s="8">
        <v>1</v>
      </c>
      <c r="B30" s="319" t="s">
        <v>92</v>
      </c>
      <c r="C30" s="8" t="s">
        <v>972</v>
      </c>
      <c r="D30" s="8" t="s">
        <v>52</v>
      </c>
      <c r="E30" s="409">
        <f t="shared" si="9"/>
        <v>462</v>
      </c>
      <c r="F30" s="409">
        <v>440</v>
      </c>
      <c r="G30" s="409">
        <v>22</v>
      </c>
      <c r="H30" s="416">
        <v>0</v>
      </c>
      <c r="I30" s="416"/>
      <c r="J30" s="416"/>
      <c r="K30" s="416"/>
      <c r="L30" s="416"/>
      <c r="M30" s="416"/>
      <c r="N30" s="416"/>
      <c r="O30" s="409">
        <f t="shared" si="8"/>
        <v>462</v>
      </c>
      <c r="P30" s="409">
        <v>440</v>
      </c>
      <c r="Q30" s="409">
        <v>22</v>
      </c>
      <c r="R30" s="416"/>
      <c r="S30" s="15"/>
    </row>
    <row r="31" spans="1:19" ht="30">
      <c r="A31" s="8">
        <v>2</v>
      </c>
      <c r="B31" s="319" t="s">
        <v>95</v>
      </c>
      <c r="C31" s="8" t="s">
        <v>974</v>
      </c>
      <c r="D31" s="8" t="s">
        <v>52</v>
      </c>
      <c r="E31" s="409">
        <f t="shared" si="9"/>
        <v>462</v>
      </c>
      <c r="F31" s="409">
        <v>440</v>
      </c>
      <c r="G31" s="409">
        <v>22</v>
      </c>
      <c r="H31" s="416">
        <v>0</v>
      </c>
      <c r="I31" s="416"/>
      <c r="J31" s="416"/>
      <c r="K31" s="416"/>
      <c r="L31" s="416"/>
      <c r="M31" s="416"/>
      <c r="N31" s="416"/>
      <c r="O31" s="409">
        <f t="shared" si="8"/>
        <v>462</v>
      </c>
      <c r="P31" s="409">
        <v>440</v>
      </c>
      <c r="Q31" s="409">
        <v>22</v>
      </c>
      <c r="R31" s="416"/>
      <c r="S31" s="15"/>
    </row>
    <row r="32" spans="1:19" ht="45">
      <c r="A32" s="8">
        <v>3</v>
      </c>
      <c r="B32" s="319" t="s">
        <v>97</v>
      </c>
      <c r="C32" s="8" t="s">
        <v>973</v>
      </c>
      <c r="D32" s="8" t="s">
        <v>52</v>
      </c>
      <c r="E32" s="409">
        <f t="shared" si="9"/>
        <v>630</v>
      </c>
      <c r="F32" s="409">
        <v>600</v>
      </c>
      <c r="G32" s="409">
        <v>30</v>
      </c>
      <c r="H32" s="416">
        <v>0</v>
      </c>
      <c r="I32" s="416"/>
      <c r="J32" s="416"/>
      <c r="K32" s="416"/>
      <c r="L32" s="416"/>
      <c r="M32" s="416"/>
      <c r="N32" s="416"/>
      <c r="O32" s="409">
        <f t="shared" si="8"/>
        <v>630</v>
      </c>
      <c r="P32" s="409">
        <v>600</v>
      </c>
      <c r="Q32" s="409">
        <v>30</v>
      </c>
      <c r="R32" s="416"/>
      <c r="S32" s="15"/>
    </row>
    <row r="33" spans="1:19" ht="45">
      <c r="A33" s="8">
        <v>4</v>
      </c>
      <c r="B33" s="319" t="s">
        <v>100</v>
      </c>
      <c r="C33" s="8" t="s">
        <v>972</v>
      </c>
      <c r="D33" s="8" t="s">
        <v>52</v>
      </c>
      <c r="E33" s="409">
        <f t="shared" si="9"/>
        <v>264.67</v>
      </c>
      <c r="F33" s="409">
        <v>252.07</v>
      </c>
      <c r="G33" s="409">
        <v>12.6</v>
      </c>
      <c r="H33" s="416">
        <v>0</v>
      </c>
      <c r="I33" s="416"/>
      <c r="J33" s="416"/>
      <c r="K33" s="416"/>
      <c r="L33" s="416"/>
      <c r="M33" s="416"/>
      <c r="N33" s="416"/>
      <c r="O33" s="409">
        <f t="shared" si="8"/>
        <v>264.67</v>
      </c>
      <c r="P33" s="409">
        <v>252.07</v>
      </c>
      <c r="Q33" s="409">
        <v>12.6</v>
      </c>
      <c r="R33" s="416"/>
      <c r="S33" s="15"/>
    </row>
    <row r="34" spans="1:19" ht="45">
      <c r="A34" s="8">
        <v>5</v>
      </c>
      <c r="B34" s="319" t="s">
        <v>102</v>
      </c>
      <c r="C34" s="8" t="s">
        <v>1009</v>
      </c>
      <c r="D34" s="8" t="s">
        <v>53</v>
      </c>
      <c r="E34" s="409">
        <f t="shared" si="9"/>
        <v>462</v>
      </c>
      <c r="F34" s="409">
        <v>440</v>
      </c>
      <c r="G34" s="409">
        <v>22</v>
      </c>
      <c r="H34" s="416">
        <v>0</v>
      </c>
      <c r="I34" s="416"/>
      <c r="J34" s="416"/>
      <c r="K34" s="416"/>
      <c r="L34" s="416"/>
      <c r="M34" s="416"/>
      <c r="N34" s="416"/>
      <c r="O34" s="409">
        <f t="shared" si="8"/>
        <v>0</v>
      </c>
      <c r="P34" s="416"/>
      <c r="Q34" s="416"/>
      <c r="R34" s="416"/>
      <c r="S34" s="15"/>
    </row>
    <row r="35" spans="1:19" ht="45">
      <c r="A35" s="8">
        <v>6</v>
      </c>
      <c r="B35" s="319" t="s">
        <v>103</v>
      </c>
      <c r="C35" s="8" t="s">
        <v>974</v>
      </c>
      <c r="D35" s="8" t="s">
        <v>53</v>
      </c>
      <c r="E35" s="409">
        <f t="shared" si="9"/>
        <v>735</v>
      </c>
      <c r="F35" s="409">
        <v>700</v>
      </c>
      <c r="G35" s="409">
        <v>35</v>
      </c>
      <c r="H35" s="416">
        <v>0</v>
      </c>
      <c r="I35" s="416"/>
      <c r="J35" s="416"/>
      <c r="K35" s="416"/>
      <c r="L35" s="416"/>
      <c r="M35" s="416"/>
      <c r="N35" s="416"/>
      <c r="O35" s="409">
        <f t="shared" si="8"/>
        <v>0</v>
      </c>
      <c r="P35" s="416"/>
      <c r="Q35" s="416"/>
      <c r="R35" s="416"/>
      <c r="S35" s="15"/>
    </row>
    <row r="36" spans="1:19" ht="45">
      <c r="A36" s="8">
        <v>7</v>
      </c>
      <c r="B36" s="319" t="s">
        <v>105</v>
      </c>
      <c r="C36" s="8" t="s">
        <v>1010</v>
      </c>
      <c r="D36" s="8" t="s">
        <v>53</v>
      </c>
      <c r="E36" s="409">
        <f t="shared" si="9"/>
        <v>1470</v>
      </c>
      <c r="F36" s="409">
        <v>1400</v>
      </c>
      <c r="G36" s="409">
        <v>70</v>
      </c>
      <c r="H36" s="416">
        <v>0</v>
      </c>
      <c r="I36" s="416"/>
      <c r="J36" s="416"/>
      <c r="K36" s="416"/>
      <c r="L36" s="416"/>
      <c r="M36" s="416"/>
      <c r="N36" s="416"/>
      <c r="O36" s="409">
        <f t="shared" si="8"/>
        <v>0</v>
      </c>
      <c r="P36" s="416"/>
      <c r="Q36" s="416"/>
      <c r="R36" s="416"/>
      <c r="S36" s="15"/>
    </row>
    <row r="37" spans="1:19" ht="45">
      <c r="A37" s="8">
        <v>8</v>
      </c>
      <c r="B37" s="319" t="s">
        <v>108</v>
      </c>
      <c r="C37" s="8" t="s">
        <v>1011</v>
      </c>
      <c r="D37" s="8" t="s">
        <v>54</v>
      </c>
      <c r="E37" s="409">
        <f t="shared" si="9"/>
        <v>810.0100000000001</v>
      </c>
      <c r="F37" s="409">
        <v>771.44</v>
      </c>
      <c r="G37" s="409">
        <v>38.57</v>
      </c>
      <c r="H37" s="416">
        <v>0</v>
      </c>
      <c r="I37" s="416"/>
      <c r="J37" s="416"/>
      <c r="K37" s="416"/>
      <c r="L37" s="416"/>
      <c r="M37" s="416"/>
      <c r="N37" s="416"/>
      <c r="O37" s="409">
        <f t="shared" si="8"/>
        <v>0</v>
      </c>
      <c r="P37" s="416"/>
      <c r="Q37" s="416"/>
      <c r="R37" s="416"/>
      <c r="S37" s="15"/>
    </row>
    <row r="38" spans="1:19" ht="60">
      <c r="A38" s="8">
        <v>9</v>
      </c>
      <c r="B38" s="319" t="s">
        <v>111</v>
      </c>
      <c r="C38" s="8" t="s">
        <v>972</v>
      </c>
      <c r="D38" s="8" t="s">
        <v>54</v>
      </c>
      <c r="E38" s="409">
        <f t="shared" si="9"/>
        <v>714</v>
      </c>
      <c r="F38" s="409">
        <v>680</v>
      </c>
      <c r="G38" s="409">
        <v>34</v>
      </c>
      <c r="H38" s="416">
        <v>0</v>
      </c>
      <c r="I38" s="416"/>
      <c r="J38" s="416"/>
      <c r="K38" s="416"/>
      <c r="L38" s="416"/>
      <c r="M38" s="416"/>
      <c r="N38" s="416"/>
      <c r="O38" s="409">
        <f t="shared" si="8"/>
        <v>0</v>
      </c>
      <c r="P38" s="416"/>
      <c r="Q38" s="416"/>
      <c r="R38" s="416"/>
      <c r="S38" s="15"/>
    </row>
    <row r="39" spans="1:19" ht="45">
      <c r="A39" s="364">
        <v>10</v>
      </c>
      <c r="B39" s="365" t="s">
        <v>793</v>
      </c>
      <c r="C39" s="364" t="s">
        <v>1012</v>
      </c>
      <c r="D39" s="364" t="s">
        <v>54</v>
      </c>
      <c r="E39" s="419">
        <f>F39+G39</f>
        <v>367.5</v>
      </c>
      <c r="F39" s="419">
        <v>350</v>
      </c>
      <c r="G39" s="419">
        <v>17.5</v>
      </c>
      <c r="H39" s="420"/>
      <c r="I39" s="420"/>
      <c r="J39" s="420"/>
      <c r="K39" s="420"/>
      <c r="L39" s="420"/>
      <c r="M39" s="420"/>
      <c r="N39" s="420"/>
      <c r="O39" s="419">
        <f t="shared" si="8"/>
        <v>0</v>
      </c>
      <c r="P39" s="420"/>
      <c r="Q39" s="420"/>
      <c r="R39" s="420"/>
      <c r="S39" s="362"/>
    </row>
    <row r="40" spans="1:19" ht="45">
      <c r="A40" s="364">
        <v>11</v>
      </c>
      <c r="B40" s="365" t="s">
        <v>796</v>
      </c>
      <c r="C40" s="364" t="s">
        <v>1010</v>
      </c>
      <c r="D40" s="364" t="s">
        <v>54</v>
      </c>
      <c r="E40" s="419">
        <f>F40+G40</f>
        <v>1102.5</v>
      </c>
      <c r="F40" s="419">
        <v>1050</v>
      </c>
      <c r="G40" s="419">
        <v>52.5</v>
      </c>
      <c r="H40" s="420"/>
      <c r="I40" s="420"/>
      <c r="J40" s="420"/>
      <c r="K40" s="420"/>
      <c r="L40" s="420"/>
      <c r="M40" s="420"/>
      <c r="N40" s="420"/>
      <c r="O40" s="419"/>
      <c r="P40" s="420"/>
      <c r="Q40" s="420"/>
      <c r="R40" s="420"/>
      <c r="S40" s="362"/>
    </row>
    <row r="41" spans="1:19" ht="45">
      <c r="A41" s="8">
        <v>12</v>
      </c>
      <c r="B41" s="319" t="s">
        <v>112</v>
      </c>
      <c r="C41" s="8" t="s">
        <v>1010</v>
      </c>
      <c r="D41" s="8" t="s">
        <v>55</v>
      </c>
      <c r="E41" s="409">
        <f t="shared" si="9"/>
        <v>1785</v>
      </c>
      <c r="F41" s="409">
        <v>1700</v>
      </c>
      <c r="G41" s="409">
        <v>85</v>
      </c>
      <c r="H41" s="416">
        <v>0</v>
      </c>
      <c r="I41" s="416"/>
      <c r="J41" s="416"/>
      <c r="K41" s="416"/>
      <c r="L41" s="416"/>
      <c r="M41" s="416"/>
      <c r="N41" s="416"/>
      <c r="O41" s="409">
        <f t="shared" si="8"/>
        <v>0</v>
      </c>
      <c r="P41" s="416"/>
      <c r="Q41" s="416"/>
      <c r="R41" s="416"/>
      <c r="S41" s="15"/>
    </row>
    <row r="42" spans="1:19" ht="45">
      <c r="A42" s="8">
        <v>13</v>
      </c>
      <c r="B42" s="319" t="s">
        <v>114</v>
      </c>
      <c r="C42" s="8" t="s">
        <v>1009</v>
      </c>
      <c r="D42" s="8" t="s">
        <v>55</v>
      </c>
      <c r="E42" s="409">
        <f t="shared" si="9"/>
        <v>840</v>
      </c>
      <c r="F42" s="409">
        <v>800</v>
      </c>
      <c r="G42" s="409">
        <v>40</v>
      </c>
      <c r="H42" s="416">
        <v>0</v>
      </c>
      <c r="I42" s="416"/>
      <c r="J42" s="416"/>
      <c r="K42" s="416"/>
      <c r="L42" s="416"/>
      <c r="M42" s="416"/>
      <c r="N42" s="416"/>
      <c r="O42" s="409">
        <f t="shared" si="8"/>
        <v>0</v>
      </c>
      <c r="P42" s="416"/>
      <c r="Q42" s="416"/>
      <c r="R42" s="416"/>
      <c r="S42" s="15"/>
    </row>
    <row r="43" spans="1:19">
      <c r="A43" s="6" t="s">
        <v>989</v>
      </c>
      <c r="B43" s="317" t="s">
        <v>118</v>
      </c>
      <c r="C43" s="6"/>
      <c r="D43" s="21"/>
      <c r="E43" s="412">
        <f>SUM(E44:E51)</f>
        <v>9025.7000000000007</v>
      </c>
      <c r="F43" s="412">
        <f t="shared" ref="F43:R43" si="11">SUM(F44:F51)</f>
        <v>8595.9000000000015</v>
      </c>
      <c r="G43" s="412">
        <f t="shared" si="11"/>
        <v>429.8</v>
      </c>
      <c r="H43" s="412">
        <f t="shared" si="11"/>
        <v>0</v>
      </c>
      <c r="I43" s="412"/>
      <c r="J43" s="412"/>
      <c r="K43" s="412"/>
      <c r="L43" s="412"/>
      <c r="M43" s="412"/>
      <c r="N43" s="412"/>
      <c r="O43" s="412">
        <f t="shared" si="11"/>
        <v>1624.46</v>
      </c>
      <c r="P43" s="412">
        <f t="shared" si="11"/>
        <v>1547.1</v>
      </c>
      <c r="Q43" s="412">
        <f t="shared" si="11"/>
        <v>77.36</v>
      </c>
      <c r="R43" s="412">
        <f t="shared" si="11"/>
        <v>0</v>
      </c>
      <c r="S43" s="16"/>
    </row>
    <row r="44" spans="1:19" ht="30">
      <c r="A44" s="8">
        <v>1</v>
      </c>
      <c r="B44" s="319" t="s">
        <v>119</v>
      </c>
      <c r="C44" s="8" t="s">
        <v>971</v>
      </c>
      <c r="D44" s="8" t="s">
        <v>52</v>
      </c>
      <c r="E44" s="409">
        <f t="shared" si="9"/>
        <v>367.5</v>
      </c>
      <c r="F44" s="409">
        <v>350</v>
      </c>
      <c r="G44" s="409">
        <v>17.5</v>
      </c>
      <c r="H44" s="416">
        <v>0</v>
      </c>
      <c r="I44" s="416"/>
      <c r="J44" s="416"/>
      <c r="K44" s="416"/>
      <c r="L44" s="416"/>
      <c r="M44" s="416"/>
      <c r="N44" s="416"/>
      <c r="O44" s="409">
        <f t="shared" si="8"/>
        <v>367.5</v>
      </c>
      <c r="P44" s="409">
        <v>350</v>
      </c>
      <c r="Q44" s="409">
        <v>17.5</v>
      </c>
      <c r="R44" s="416"/>
      <c r="S44" s="15"/>
    </row>
    <row r="45" spans="1:19" ht="45">
      <c r="A45" s="8">
        <v>2</v>
      </c>
      <c r="B45" s="319" t="s">
        <v>121</v>
      </c>
      <c r="C45" s="8" t="s">
        <v>970</v>
      </c>
      <c r="D45" s="8" t="s">
        <v>52</v>
      </c>
      <c r="E45" s="409">
        <f t="shared" si="9"/>
        <v>367.5</v>
      </c>
      <c r="F45" s="409">
        <v>350</v>
      </c>
      <c r="G45" s="409">
        <v>17.5</v>
      </c>
      <c r="H45" s="416">
        <v>0</v>
      </c>
      <c r="I45" s="416"/>
      <c r="J45" s="416"/>
      <c r="K45" s="416"/>
      <c r="L45" s="416"/>
      <c r="M45" s="416"/>
      <c r="N45" s="416"/>
      <c r="O45" s="409">
        <f t="shared" si="8"/>
        <v>367.5</v>
      </c>
      <c r="P45" s="409">
        <v>350</v>
      </c>
      <c r="Q45" s="409">
        <v>17.5</v>
      </c>
      <c r="R45" s="416"/>
      <c r="S45" s="15"/>
    </row>
    <row r="46" spans="1:19" ht="45">
      <c r="A46" s="8">
        <v>3</v>
      </c>
      <c r="B46" s="319" t="s">
        <v>123</v>
      </c>
      <c r="C46" s="8" t="s">
        <v>969</v>
      </c>
      <c r="D46" s="8" t="s">
        <v>52</v>
      </c>
      <c r="E46" s="409">
        <f t="shared" si="9"/>
        <v>367.5</v>
      </c>
      <c r="F46" s="409">
        <v>350</v>
      </c>
      <c r="G46" s="409">
        <v>17.5</v>
      </c>
      <c r="H46" s="416">
        <v>0</v>
      </c>
      <c r="I46" s="416"/>
      <c r="J46" s="416"/>
      <c r="K46" s="416"/>
      <c r="L46" s="416"/>
      <c r="M46" s="416"/>
      <c r="N46" s="416"/>
      <c r="O46" s="409">
        <f t="shared" si="8"/>
        <v>367.5</v>
      </c>
      <c r="P46" s="409">
        <v>350</v>
      </c>
      <c r="Q46" s="409">
        <v>17.5</v>
      </c>
      <c r="R46" s="416"/>
      <c r="S46" s="15"/>
    </row>
    <row r="47" spans="1:19" ht="45">
      <c r="A47" s="8">
        <v>4</v>
      </c>
      <c r="B47" s="319" t="s">
        <v>126</v>
      </c>
      <c r="C47" s="8" t="s">
        <v>968</v>
      </c>
      <c r="D47" s="8" t="s">
        <v>52</v>
      </c>
      <c r="E47" s="409">
        <f>F47+G47</f>
        <v>521.96</v>
      </c>
      <c r="F47" s="409">
        <v>497.1</v>
      </c>
      <c r="G47" s="409">
        <v>24.86</v>
      </c>
      <c r="H47" s="416">
        <v>0</v>
      </c>
      <c r="I47" s="416"/>
      <c r="J47" s="416"/>
      <c r="K47" s="416"/>
      <c r="L47" s="416"/>
      <c r="M47" s="416"/>
      <c r="N47" s="416"/>
      <c r="O47" s="409">
        <f t="shared" si="8"/>
        <v>521.96</v>
      </c>
      <c r="P47" s="409">
        <v>497.1</v>
      </c>
      <c r="Q47" s="409">
        <v>24.86</v>
      </c>
      <c r="R47" s="416"/>
      <c r="S47" s="15"/>
    </row>
    <row r="48" spans="1:19" ht="45">
      <c r="A48" s="8">
        <v>5</v>
      </c>
      <c r="B48" s="319" t="s">
        <v>129</v>
      </c>
      <c r="C48" s="8" t="s">
        <v>968</v>
      </c>
      <c r="D48" s="8" t="s">
        <v>53</v>
      </c>
      <c r="E48" s="409">
        <f t="shared" si="9"/>
        <v>2625</v>
      </c>
      <c r="F48" s="409">
        <v>2500</v>
      </c>
      <c r="G48" s="409">
        <v>125</v>
      </c>
      <c r="H48" s="416">
        <v>0</v>
      </c>
      <c r="I48" s="416"/>
      <c r="J48" s="416"/>
      <c r="K48" s="416"/>
      <c r="L48" s="416"/>
      <c r="M48" s="416"/>
      <c r="N48" s="416"/>
      <c r="O48" s="409">
        <f t="shared" si="8"/>
        <v>0</v>
      </c>
      <c r="P48" s="416"/>
      <c r="Q48" s="416"/>
      <c r="R48" s="416"/>
      <c r="S48" s="15"/>
    </row>
    <row r="49" spans="1:19" ht="30">
      <c r="A49" s="8">
        <v>6</v>
      </c>
      <c r="B49" s="319" t="s">
        <v>131</v>
      </c>
      <c r="C49" s="8" t="s">
        <v>1013</v>
      </c>
      <c r="D49" s="8" t="s">
        <v>54</v>
      </c>
      <c r="E49" s="409">
        <f t="shared" si="9"/>
        <v>2520</v>
      </c>
      <c r="F49" s="409">
        <v>2400</v>
      </c>
      <c r="G49" s="409">
        <v>120</v>
      </c>
      <c r="H49" s="416">
        <v>0</v>
      </c>
      <c r="I49" s="416"/>
      <c r="J49" s="416"/>
      <c r="K49" s="416"/>
      <c r="L49" s="416"/>
      <c r="M49" s="416"/>
      <c r="N49" s="416"/>
      <c r="O49" s="409">
        <f t="shared" si="8"/>
        <v>0</v>
      </c>
      <c r="P49" s="416"/>
      <c r="Q49" s="416"/>
      <c r="R49" s="416"/>
      <c r="S49" s="15"/>
    </row>
    <row r="50" spans="1:19" ht="45">
      <c r="A50" s="8">
        <v>7</v>
      </c>
      <c r="B50" s="319" t="s">
        <v>133</v>
      </c>
      <c r="C50" s="8" t="s">
        <v>970</v>
      </c>
      <c r="D50" s="8" t="s">
        <v>55</v>
      </c>
      <c r="E50" s="409">
        <f t="shared" si="9"/>
        <v>1626.24</v>
      </c>
      <c r="F50" s="409">
        <v>1548.8</v>
      </c>
      <c r="G50" s="409">
        <v>77.44</v>
      </c>
      <c r="H50" s="416">
        <v>0</v>
      </c>
      <c r="I50" s="416"/>
      <c r="J50" s="416"/>
      <c r="K50" s="416"/>
      <c r="L50" s="416"/>
      <c r="M50" s="416"/>
      <c r="N50" s="416"/>
      <c r="O50" s="409">
        <f t="shared" si="8"/>
        <v>0</v>
      </c>
      <c r="P50" s="416"/>
      <c r="Q50" s="416"/>
      <c r="R50" s="416"/>
      <c r="S50" s="15"/>
    </row>
    <row r="51" spans="1:19" ht="45">
      <c r="A51" s="8">
        <v>8</v>
      </c>
      <c r="B51" s="319" t="s">
        <v>135</v>
      </c>
      <c r="C51" s="8" t="s">
        <v>970</v>
      </c>
      <c r="D51" s="8" t="s">
        <v>55</v>
      </c>
      <c r="E51" s="409">
        <f t="shared" si="9"/>
        <v>630</v>
      </c>
      <c r="F51" s="409">
        <v>600</v>
      </c>
      <c r="G51" s="409">
        <v>30</v>
      </c>
      <c r="H51" s="416">
        <v>0</v>
      </c>
      <c r="I51" s="416"/>
      <c r="J51" s="416"/>
      <c r="K51" s="416"/>
      <c r="L51" s="416"/>
      <c r="M51" s="416"/>
      <c r="N51" s="416"/>
      <c r="O51" s="409">
        <f t="shared" si="8"/>
        <v>0</v>
      </c>
      <c r="P51" s="416"/>
      <c r="Q51" s="416"/>
      <c r="R51" s="416"/>
      <c r="S51" s="15"/>
    </row>
    <row r="52" spans="1:19">
      <c r="A52" s="6" t="s">
        <v>990</v>
      </c>
      <c r="B52" s="317" t="s">
        <v>138</v>
      </c>
      <c r="C52" s="22"/>
      <c r="D52" s="21"/>
      <c r="E52" s="412">
        <f>SUM(E53:E60)</f>
        <v>11111.36</v>
      </c>
      <c r="F52" s="412">
        <f t="shared" ref="F52:R52" si="12">SUM(F53:F60)</f>
        <v>10582.15</v>
      </c>
      <c r="G52" s="412">
        <f t="shared" si="12"/>
        <v>529.21</v>
      </c>
      <c r="H52" s="412">
        <f t="shared" si="12"/>
        <v>0</v>
      </c>
      <c r="I52" s="412"/>
      <c r="J52" s="412"/>
      <c r="K52" s="412"/>
      <c r="L52" s="412"/>
      <c r="M52" s="412"/>
      <c r="N52" s="412"/>
      <c r="O52" s="412">
        <f t="shared" si="12"/>
        <v>2003.6999999999998</v>
      </c>
      <c r="P52" s="412">
        <f>SUM(P53:P60)</f>
        <v>1908.12</v>
      </c>
      <c r="Q52" s="412">
        <f t="shared" si="12"/>
        <v>95.58</v>
      </c>
      <c r="R52" s="412">
        <f t="shared" si="12"/>
        <v>0</v>
      </c>
      <c r="S52" s="17"/>
    </row>
    <row r="53" spans="1:19" ht="45">
      <c r="A53" s="8">
        <v>1</v>
      </c>
      <c r="B53" s="319" t="s">
        <v>139</v>
      </c>
      <c r="C53" s="8" t="s">
        <v>967</v>
      </c>
      <c r="D53" s="8" t="s">
        <v>52</v>
      </c>
      <c r="E53" s="409">
        <f>F53+G53</f>
        <v>735</v>
      </c>
      <c r="F53" s="409">
        <v>700</v>
      </c>
      <c r="G53" s="409">
        <v>35</v>
      </c>
      <c r="H53" s="416">
        <v>0</v>
      </c>
      <c r="I53" s="416"/>
      <c r="J53" s="416"/>
      <c r="K53" s="416"/>
      <c r="L53" s="416"/>
      <c r="M53" s="416"/>
      <c r="N53" s="416"/>
      <c r="O53" s="409">
        <f>P53+Q53</f>
        <v>735</v>
      </c>
      <c r="P53" s="409">
        <v>700</v>
      </c>
      <c r="Q53" s="409">
        <v>35</v>
      </c>
      <c r="R53" s="416"/>
      <c r="S53" s="15"/>
    </row>
    <row r="54" spans="1:19" ht="45">
      <c r="A54" s="8">
        <v>2</v>
      </c>
      <c r="B54" s="319" t="s">
        <v>827</v>
      </c>
      <c r="C54" s="8" t="s">
        <v>967</v>
      </c>
      <c r="D54" s="8" t="s">
        <v>52</v>
      </c>
      <c r="E54" s="409">
        <f t="shared" si="9"/>
        <v>331.8</v>
      </c>
      <c r="F54" s="409">
        <v>316</v>
      </c>
      <c r="G54" s="409">
        <v>15.8</v>
      </c>
      <c r="H54" s="416">
        <v>0</v>
      </c>
      <c r="I54" s="416"/>
      <c r="J54" s="416"/>
      <c r="K54" s="416"/>
      <c r="L54" s="416"/>
      <c r="M54" s="416"/>
      <c r="N54" s="416"/>
      <c r="O54" s="409">
        <f t="shared" si="8"/>
        <v>331.8</v>
      </c>
      <c r="P54" s="409">
        <v>316</v>
      </c>
      <c r="Q54" s="409">
        <v>15.8</v>
      </c>
      <c r="R54" s="416"/>
      <c r="S54" s="15"/>
    </row>
    <row r="55" spans="1:19" ht="45">
      <c r="A55" s="8">
        <v>3</v>
      </c>
      <c r="B55" s="319" t="s">
        <v>143</v>
      </c>
      <c r="C55" s="8" t="s">
        <v>967</v>
      </c>
      <c r="D55" s="8" t="s">
        <v>52</v>
      </c>
      <c r="E55" s="409">
        <f>F55+G55</f>
        <v>936.9</v>
      </c>
      <c r="F55" s="409">
        <v>892.12</v>
      </c>
      <c r="G55" s="409">
        <v>44.78</v>
      </c>
      <c r="H55" s="416">
        <v>0</v>
      </c>
      <c r="I55" s="416"/>
      <c r="J55" s="416"/>
      <c r="K55" s="416"/>
      <c r="L55" s="416"/>
      <c r="M55" s="416"/>
      <c r="N55" s="416"/>
      <c r="O55" s="409">
        <f>P55+Q55</f>
        <v>936.9</v>
      </c>
      <c r="P55" s="409">
        <v>892.12</v>
      </c>
      <c r="Q55" s="409">
        <v>44.78</v>
      </c>
      <c r="R55" s="416"/>
      <c r="S55" s="15"/>
    </row>
    <row r="56" spans="1:19" ht="45">
      <c r="A56" s="8">
        <v>4</v>
      </c>
      <c r="B56" s="319" t="s">
        <v>825</v>
      </c>
      <c r="C56" s="8" t="s">
        <v>1014</v>
      </c>
      <c r="D56" s="8" t="s">
        <v>53</v>
      </c>
      <c r="E56" s="409">
        <f>F56+G56</f>
        <v>3000.9</v>
      </c>
      <c r="F56" s="409">
        <v>2858</v>
      </c>
      <c r="G56" s="409">
        <v>142.9</v>
      </c>
      <c r="H56" s="416">
        <v>0</v>
      </c>
      <c r="I56" s="416"/>
      <c r="J56" s="416"/>
      <c r="K56" s="416"/>
      <c r="L56" s="416"/>
      <c r="M56" s="416"/>
      <c r="N56" s="416"/>
      <c r="O56" s="409">
        <f t="shared" si="8"/>
        <v>0</v>
      </c>
      <c r="P56" s="416"/>
      <c r="Q56" s="416"/>
      <c r="R56" s="416"/>
      <c r="S56" s="15"/>
    </row>
    <row r="57" spans="1:19" ht="45">
      <c r="A57" s="8">
        <v>5</v>
      </c>
      <c r="B57" s="319" t="s">
        <v>904</v>
      </c>
      <c r="C57" s="8" t="s">
        <v>967</v>
      </c>
      <c r="D57" s="8" t="s">
        <v>53</v>
      </c>
      <c r="E57" s="409">
        <f t="shared" si="9"/>
        <v>2000.25</v>
      </c>
      <c r="F57" s="409">
        <v>1905</v>
      </c>
      <c r="G57" s="409">
        <v>95.25</v>
      </c>
      <c r="H57" s="416">
        <v>0</v>
      </c>
      <c r="I57" s="416"/>
      <c r="J57" s="416"/>
      <c r="K57" s="416"/>
      <c r="L57" s="416"/>
      <c r="M57" s="416"/>
      <c r="N57" s="416"/>
      <c r="O57" s="409">
        <f t="shared" si="8"/>
        <v>0</v>
      </c>
      <c r="P57" s="416"/>
      <c r="Q57" s="416"/>
      <c r="R57" s="416"/>
      <c r="S57" s="15"/>
    </row>
    <row r="58" spans="1:19" ht="45">
      <c r="A58" s="8">
        <v>6</v>
      </c>
      <c r="B58" s="319" t="s">
        <v>906</v>
      </c>
      <c r="C58" s="8" t="s">
        <v>1014</v>
      </c>
      <c r="D58" s="8" t="s">
        <v>54</v>
      </c>
      <c r="E58" s="409">
        <f t="shared" si="9"/>
        <v>3000.9</v>
      </c>
      <c r="F58" s="409">
        <v>2858</v>
      </c>
      <c r="G58" s="409">
        <v>142.9</v>
      </c>
      <c r="H58" s="416">
        <v>0</v>
      </c>
      <c r="I58" s="416"/>
      <c r="J58" s="416"/>
      <c r="K58" s="416"/>
      <c r="L58" s="416"/>
      <c r="M58" s="416"/>
      <c r="N58" s="416"/>
      <c r="O58" s="409">
        <f t="shared" si="8"/>
        <v>0</v>
      </c>
      <c r="P58" s="416"/>
      <c r="Q58" s="416"/>
      <c r="R58" s="416"/>
      <c r="S58" s="15"/>
    </row>
    <row r="59" spans="1:19" ht="45">
      <c r="A59" s="8">
        <v>7</v>
      </c>
      <c r="B59" s="319" t="s">
        <v>908</v>
      </c>
      <c r="C59" s="8" t="s">
        <v>1015</v>
      </c>
      <c r="D59" s="8" t="s">
        <v>54</v>
      </c>
      <c r="E59" s="409">
        <f t="shared" si="9"/>
        <v>599.51</v>
      </c>
      <c r="F59" s="409">
        <v>571.03</v>
      </c>
      <c r="G59" s="409">
        <v>28.48</v>
      </c>
      <c r="H59" s="416">
        <v>0</v>
      </c>
      <c r="I59" s="416"/>
      <c r="J59" s="416"/>
      <c r="K59" s="416"/>
      <c r="L59" s="416"/>
      <c r="M59" s="416"/>
      <c r="N59" s="416"/>
      <c r="O59" s="409">
        <f t="shared" si="8"/>
        <v>0</v>
      </c>
      <c r="P59" s="416"/>
      <c r="Q59" s="416"/>
      <c r="R59" s="416"/>
      <c r="S59" s="15"/>
    </row>
    <row r="60" spans="1:19" ht="45">
      <c r="A60" s="8">
        <v>8</v>
      </c>
      <c r="B60" s="319" t="s">
        <v>146</v>
      </c>
      <c r="C60" s="8" t="s">
        <v>1015</v>
      </c>
      <c r="D60" s="8" t="s">
        <v>55</v>
      </c>
      <c r="E60" s="409">
        <f t="shared" si="9"/>
        <v>506.1</v>
      </c>
      <c r="F60" s="409">
        <v>482</v>
      </c>
      <c r="G60" s="409">
        <v>24.1</v>
      </c>
      <c r="H60" s="416">
        <v>0</v>
      </c>
      <c r="I60" s="416"/>
      <c r="J60" s="416"/>
      <c r="K60" s="416"/>
      <c r="L60" s="416"/>
      <c r="M60" s="416"/>
      <c r="N60" s="416"/>
      <c r="O60" s="409">
        <f t="shared" si="8"/>
        <v>0</v>
      </c>
      <c r="P60" s="416"/>
      <c r="Q60" s="416"/>
      <c r="R60" s="416"/>
      <c r="S60" s="15"/>
    </row>
    <row r="61" spans="1:19">
      <c r="A61" s="6" t="s">
        <v>991</v>
      </c>
      <c r="B61" s="317" t="s">
        <v>148</v>
      </c>
      <c r="C61" s="22"/>
      <c r="D61" s="21"/>
      <c r="E61" s="412">
        <f>SUM(E62:E75)</f>
        <v>10103.24</v>
      </c>
      <c r="F61" s="412">
        <f t="shared" ref="F61:R61" si="13">SUM(F62:F75)</f>
        <v>9621.49</v>
      </c>
      <c r="G61" s="412">
        <f t="shared" si="13"/>
        <v>481.75</v>
      </c>
      <c r="H61" s="412">
        <f t="shared" si="13"/>
        <v>0</v>
      </c>
      <c r="I61" s="412"/>
      <c r="J61" s="412"/>
      <c r="K61" s="412"/>
      <c r="L61" s="412"/>
      <c r="M61" s="412"/>
      <c r="N61" s="412"/>
      <c r="O61" s="412">
        <f t="shared" si="13"/>
        <v>1818.69</v>
      </c>
      <c r="P61" s="412">
        <f t="shared" si="13"/>
        <v>1731.69</v>
      </c>
      <c r="Q61" s="412">
        <f t="shared" si="13"/>
        <v>87</v>
      </c>
      <c r="R61" s="412">
        <f t="shared" si="13"/>
        <v>0</v>
      </c>
      <c r="S61" s="16"/>
    </row>
    <row r="62" spans="1:19" ht="30">
      <c r="A62" s="19">
        <v>1</v>
      </c>
      <c r="B62" s="320" t="s">
        <v>149</v>
      </c>
      <c r="C62" s="19" t="s">
        <v>966</v>
      </c>
      <c r="D62" s="19" t="s">
        <v>52</v>
      </c>
      <c r="E62" s="409">
        <f t="shared" si="9"/>
        <v>998</v>
      </c>
      <c r="F62" s="409">
        <v>950</v>
      </c>
      <c r="G62" s="409">
        <v>48</v>
      </c>
      <c r="H62" s="416"/>
      <c r="I62" s="416"/>
      <c r="J62" s="416"/>
      <c r="K62" s="416"/>
      <c r="L62" s="416"/>
      <c r="M62" s="416"/>
      <c r="N62" s="416"/>
      <c r="O62" s="409">
        <f t="shared" si="8"/>
        <v>998</v>
      </c>
      <c r="P62" s="409">
        <v>950</v>
      </c>
      <c r="Q62" s="409">
        <v>48</v>
      </c>
      <c r="R62" s="416"/>
      <c r="S62" s="15"/>
    </row>
    <row r="63" spans="1:19" ht="30">
      <c r="A63" s="19">
        <v>2</v>
      </c>
      <c r="B63" s="320" t="s">
        <v>152</v>
      </c>
      <c r="C63" s="19" t="s">
        <v>965</v>
      </c>
      <c r="D63" s="19" t="s">
        <v>52</v>
      </c>
      <c r="E63" s="409">
        <f t="shared" si="9"/>
        <v>820.69</v>
      </c>
      <c r="F63" s="409">
        <v>781.69</v>
      </c>
      <c r="G63" s="409">
        <v>39</v>
      </c>
      <c r="H63" s="416"/>
      <c r="I63" s="416"/>
      <c r="J63" s="416"/>
      <c r="K63" s="416"/>
      <c r="L63" s="416"/>
      <c r="M63" s="416"/>
      <c r="N63" s="416"/>
      <c r="O63" s="409">
        <f t="shared" si="8"/>
        <v>820.69</v>
      </c>
      <c r="P63" s="409">
        <v>781.69</v>
      </c>
      <c r="Q63" s="409">
        <v>39</v>
      </c>
      <c r="R63" s="416"/>
      <c r="S63" s="15"/>
    </row>
    <row r="64" spans="1:19" ht="45">
      <c r="A64" s="19">
        <v>3</v>
      </c>
      <c r="B64" s="320" t="s">
        <v>155</v>
      </c>
      <c r="C64" s="19" t="s">
        <v>1016</v>
      </c>
      <c r="D64" s="19" t="s">
        <v>53</v>
      </c>
      <c r="E64" s="409">
        <f t="shared" si="9"/>
        <v>998</v>
      </c>
      <c r="F64" s="409">
        <v>950</v>
      </c>
      <c r="G64" s="409">
        <v>48</v>
      </c>
      <c r="H64" s="416"/>
      <c r="I64" s="416"/>
      <c r="J64" s="416"/>
      <c r="K64" s="416"/>
      <c r="L64" s="416"/>
      <c r="M64" s="416"/>
      <c r="N64" s="416"/>
      <c r="O64" s="409">
        <f t="shared" si="8"/>
        <v>0</v>
      </c>
      <c r="P64" s="416"/>
      <c r="Q64" s="416"/>
      <c r="R64" s="416"/>
      <c r="S64" s="15"/>
    </row>
    <row r="65" spans="1:19" ht="30">
      <c r="A65" s="19">
        <v>4</v>
      </c>
      <c r="B65" s="320" t="s">
        <v>157</v>
      </c>
      <c r="C65" s="19" t="s">
        <v>1017</v>
      </c>
      <c r="D65" s="19" t="s">
        <v>53</v>
      </c>
      <c r="E65" s="409">
        <f t="shared" si="9"/>
        <v>499</v>
      </c>
      <c r="F65" s="409">
        <v>475</v>
      </c>
      <c r="G65" s="409">
        <v>24</v>
      </c>
      <c r="H65" s="416">
        <v>0</v>
      </c>
      <c r="I65" s="416"/>
      <c r="J65" s="416"/>
      <c r="K65" s="416"/>
      <c r="L65" s="416"/>
      <c r="M65" s="416"/>
      <c r="N65" s="416"/>
      <c r="O65" s="409">
        <f t="shared" si="8"/>
        <v>0</v>
      </c>
      <c r="P65" s="416"/>
      <c r="Q65" s="416"/>
      <c r="R65" s="416"/>
      <c r="S65" s="15"/>
    </row>
    <row r="66" spans="1:19" ht="45">
      <c r="A66" s="19">
        <v>5</v>
      </c>
      <c r="B66" s="320" t="s">
        <v>160</v>
      </c>
      <c r="C66" s="19" t="s">
        <v>1018</v>
      </c>
      <c r="D66" s="19" t="s">
        <v>53</v>
      </c>
      <c r="E66" s="409">
        <f t="shared" si="9"/>
        <v>996</v>
      </c>
      <c r="F66" s="409">
        <v>950</v>
      </c>
      <c r="G66" s="409">
        <v>46</v>
      </c>
      <c r="H66" s="416">
        <v>0</v>
      </c>
      <c r="I66" s="416"/>
      <c r="J66" s="416"/>
      <c r="K66" s="416"/>
      <c r="L66" s="416"/>
      <c r="M66" s="416"/>
      <c r="N66" s="416"/>
      <c r="O66" s="409">
        <f t="shared" si="8"/>
        <v>0</v>
      </c>
      <c r="P66" s="416"/>
      <c r="Q66" s="416"/>
      <c r="R66" s="416"/>
      <c r="S66" s="15"/>
    </row>
    <row r="67" spans="1:19" ht="30">
      <c r="A67" s="19">
        <v>6</v>
      </c>
      <c r="B67" s="320" t="s">
        <v>163</v>
      </c>
      <c r="C67" s="19" t="s">
        <v>1019</v>
      </c>
      <c r="D67" s="19" t="s">
        <v>53</v>
      </c>
      <c r="E67" s="409">
        <f t="shared" si="9"/>
        <v>499</v>
      </c>
      <c r="F67" s="409">
        <v>475</v>
      </c>
      <c r="G67" s="409">
        <v>24</v>
      </c>
      <c r="H67" s="416">
        <v>0</v>
      </c>
      <c r="I67" s="416"/>
      <c r="J67" s="416"/>
      <c r="K67" s="416"/>
      <c r="L67" s="416"/>
      <c r="M67" s="416"/>
      <c r="N67" s="416"/>
      <c r="O67" s="409">
        <f t="shared" si="8"/>
        <v>0</v>
      </c>
      <c r="P67" s="416"/>
      <c r="Q67" s="416"/>
      <c r="R67" s="416"/>
      <c r="S67" s="15"/>
    </row>
    <row r="68" spans="1:19" ht="30">
      <c r="A68" s="19">
        <v>7</v>
      </c>
      <c r="B68" s="320" t="s">
        <v>166</v>
      </c>
      <c r="C68" s="19" t="s">
        <v>1020</v>
      </c>
      <c r="D68" s="19" t="s">
        <v>54</v>
      </c>
      <c r="E68" s="409">
        <f t="shared" si="9"/>
        <v>998</v>
      </c>
      <c r="F68" s="409">
        <v>950</v>
      </c>
      <c r="G68" s="409">
        <v>48</v>
      </c>
      <c r="H68" s="416">
        <v>0</v>
      </c>
      <c r="I68" s="416"/>
      <c r="J68" s="416"/>
      <c r="K68" s="416"/>
      <c r="L68" s="416"/>
      <c r="M68" s="416"/>
      <c r="N68" s="416"/>
      <c r="O68" s="409">
        <f t="shared" si="8"/>
        <v>0</v>
      </c>
      <c r="P68" s="416"/>
      <c r="Q68" s="416"/>
      <c r="R68" s="416"/>
      <c r="S68" s="15"/>
    </row>
    <row r="69" spans="1:19" ht="45">
      <c r="A69" s="19">
        <v>8</v>
      </c>
      <c r="B69" s="320" t="s">
        <v>169</v>
      </c>
      <c r="C69" s="19" t="s">
        <v>1021</v>
      </c>
      <c r="D69" s="19" t="s">
        <v>54</v>
      </c>
      <c r="E69" s="409">
        <f t="shared" si="9"/>
        <v>706</v>
      </c>
      <c r="F69" s="409">
        <v>672</v>
      </c>
      <c r="G69" s="409">
        <v>34</v>
      </c>
      <c r="H69" s="416">
        <v>0</v>
      </c>
      <c r="I69" s="416"/>
      <c r="J69" s="416"/>
      <c r="K69" s="416"/>
      <c r="L69" s="416"/>
      <c r="M69" s="416"/>
      <c r="N69" s="416"/>
      <c r="O69" s="409">
        <f t="shared" si="8"/>
        <v>0</v>
      </c>
      <c r="P69" s="416"/>
      <c r="Q69" s="416"/>
      <c r="R69" s="416"/>
      <c r="S69" s="15"/>
    </row>
    <row r="70" spans="1:19" ht="45">
      <c r="A70" s="19">
        <v>9</v>
      </c>
      <c r="B70" s="320" t="s">
        <v>172</v>
      </c>
      <c r="C70" s="19" t="s">
        <v>1022</v>
      </c>
      <c r="D70" s="19" t="s">
        <v>54</v>
      </c>
      <c r="E70" s="409">
        <f t="shared" si="9"/>
        <v>303</v>
      </c>
      <c r="F70" s="409">
        <v>288</v>
      </c>
      <c r="G70" s="409">
        <v>15</v>
      </c>
      <c r="H70" s="416">
        <v>0</v>
      </c>
      <c r="I70" s="416"/>
      <c r="J70" s="416"/>
      <c r="K70" s="416"/>
      <c r="L70" s="416"/>
      <c r="M70" s="416"/>
      <c r="N70" s="416"/>
      <c r="O70" s="409">
        <f t="shared" si="8"/>
        <v>0</v>
      </c>
      <c r="P70" s="416"/>
      <c r="Q70" s="416"/>
      <c r="R70" s="416"/>
      <c r="S70" s="15"/>
    </row>
    <row r="71" spans="1:19" ht="30">
      <c r="A71" s="19">
        <v>10</v>
      </c>
      <c r="B71" s="320" t="s">
        <v>175</v>
      </c>
      <c r="C71" s="19" t="s">
        <v>1022</v>
      </c>
      <c r="D71" s="19" t="s">
        <v>54</v>
      </c>
      <c r="E71" s="409">
        <f t="shared" si="9"/>
        <v>303</v>
      </c>
      <c r="F71" s="409">
        <v>288</v>
      </c>
      <c r="G71" s="409">
        <v>15</v>
      </c>
      <c r="H71" s="416">
        <v>0</v>
      </c>
      <c r="I71" s="416"/>
      <c r="J71" s="416"/>
      <c r="K71" s="416"/>
      <c r="L71" s="416"/>
      <c r="M71" s="416"/>
      <c r="N71" s="416"/>
      <c r="O71" s="409">
        <f t="shared" si="8"/>
        <v>0</v>
      </c>
      <c r="P71" s="416"/>
      <c r="Q71" s="416"/>
      <c r="R71" s="416"/>
      <c r="S71" s="15"/>
    </row>
    <row r="72" spans="1:19" ht="30">
      <c r="A72" s="19">
        <v>11</v>
      </c>
      <c r="B72" s="320" t="s">
        <v>177</v>
      </c>
      <c r="C72" s="19" t="s">
        <v>1019</v>
      </c>
      <c r="D72" s="19" t="s">
        <v>54</v>
      </c>
      <c r="E72" s="409">
        <f t="shared" si="9"/>
        <v>248.75</v>
      </c>
      <c r="F72" s="409">
        <v>235</v>
      </c>
      <c r="G72" s="409">
        <v>13.75</v>
      </c>
      <c r="H72" s="416">
        <v>0</v>
      </c>
      <c r="I72" s="416"/>
      <c r="J72" s="416"/>
      <c r="K72" s="416"/>
      <c r="L72" s="416"/>
      <c r="M72" s="416"/>
      <c r="N72" s="416"/>
      <c r="O72" s="409">
        <f t="shared" si="8"/>
        <v>0</v>
      </c>
      <c r="P72" s="416"/>
      <c r="Q72" s="416"/>
      <c r="R72" s="416"/>
      <c r="S72" s="15"/>
    </row>
    <row r="73" spans="1:19" ht="30">
      <c r="A73" s="19">
        <v>12</v>
      </c>
      <c r="B73" s="320" t="s">
        <v>179</v>
      </c>
      <c r="C73" s="19" t="s">
        <v>1023</v>
      </c>
      <c r="D73" s="19" t="s">
        <v>55</v>
      </c>
      <c r="E73" s="409">
        <f t="shared" si="9"/>
        <v>996</v>
      </c>
      <c r="F73" s="409">
        <v>950</v>
      </c>
      <c r="G73" s="409">
        <v>46</v>
      </c>
      <c r="H73" s="416">
        <v>0</v>
      </c>
      <c r="I73" s="416"/>
      <c r="J73" s="416"/>
      <c r="K73" s="416"/>
      <c r="L73" s="416"/>
      <c r="M73" s="416"/>
      <c r="N73" s="416"/>
      <c r="O73" s="409">
        <f t="shared" si="8"/>
        <v>0</v>
      </c>
      <c r="P73" s="416"/>
      <c r="Q73" s="416"/>
      <c r="R73" s="416"/>
      <c r="S73" s="15"/>
    </row>
    <row r="74" spans="1:19" ht="30">
      <c r="A74" s="19">
        <v>13</v>
      </c>
      <c r="B74" s="320" t="s">
        <v>181</v>
      </c>
      <c r="C74" s="19" t="s">
        <v>1024</v>
      </c>
      <c r="D74" s="19" t="s">
        <v>55</v>
      </c>
      <c r="E74" s="409">
        <f t="shared" si="9"/>
        <v>996</v>
      </c>
      <c r="F74" s="409">
        <v>950</v>
      </c>
      <c r="G74" s="409">
        <v>46</v>
      </c>
      <c r="H74" s="416">
        <v>0</v>
      </c>
      <c r="I74" s="416"/>
      <c r="J74" s="416"/>
      <c r="K74" s="416"/>
      <c r="L74" s="416"/>
      <c r="M74" s="416"/>
      <c r="N74" s="416"/>
      <c r="O74" s="409">
        <f t="shared" si="8"/>
        <v>0</v>
      </c>
      <c r="P74" s="416"/>
      <c r="Q74" s="416"/>
      <c r="R74" s="416"/>
      <c r="S74" s="15"/>
    </row>
    <row r="75" spans="1:19" ht="45">
      <c r="A75" s="19">
        <v>14</v>
      </c>
      <c r="B75" s="320" t="s">
        <v>183</v>
      </c>
      <c r="C75" s="19" t="s">
        <v>1025</v>
      </c>
      <c r="D75" s="19" t="s">
        <v>55</v>
      </c>
      <c r="E75" s="409">
        <f t="shared" si="9"/>
        <v>741.8</v>
      </c>
      <c r="F75" s="409">
        <v>706.8</v>
      </c>
      <c r="G75" s="409">
        <v>35</v>
      </c>
      <c r="H75" s="416">
        <v>0</v>
      </c>
      <c r="I75" s="416"/>
      <c r="J75" s="416"/>
      <c r="K75" s="416"/>
      <c r="L75" s="416"/>
      <c r="M75" s="416"/>
      <c r="N75" s="416"/>
      <c r="O75" s="409">
        <f t="shared" si="8"/>
        <v>0</v>
      </c>
      <c r="P75" s="416"/>
      <c r="Q75" s="416"/>
      <c r="R75" s="416"/>
      <c r="S75" s="15"/>
    </row>
    <row r="76" spans="1:19">
      <c r="A76" s="6" t="s">
        <v>992</v>
      </c>
      <c r="B76" s="317" t="s">
        <v>186</v>
      </c>
      <c r="C76" s="22"/>
      <c r="D76" s="21"/>
      <c r="E76" s="412">
        <f>SUM(E77:E91)</f>
        <v>10075.539999999999</v>
      </c>
      <c r="F76" s="412">
        <f t="shared" ref="F76:R76" si="14">SUM(F77:F91)</f>
        <v>9595.74</v>
      </c>
      <c r="G76" s="412">
        <f t="shared" si="14"/>
        <v>479.8</v>
      </c>
      <c r="H76" s="412">
        <f t="shared" si="14"/>
        <v>0</v>
      </c>
      <c r="I76" s="412"/>
      <c r="J76" s="412"/>
      <c r="K76" s="412"/>
      <c r="L76" s="412"/>
      <c r="M76" s="412"/>
      <c r="N76" s="412"/>
      <c r="O76" s="412">
        <f t="shared" si="14"/>
        <v>1813.4</v>
      </c>
      <c r="P76" s="412">
        <f t="shared" si="14"/>
        <v>1727.04</v>
      </c>
      <c r="Q76" s="412">
        <f t="shared" si="14"/>
        <v>86.36</v>
      </c>
      <c r="R76" s="412">
        <f t="shared" si="14"/>
        <v>0</v>
      </c>
      <c r="S76" s="16"/>
    </row>
    <row r="77" spans="1:19" ht="30">
      <c r="A77" s="8">
        <v>1</v>
      </c>
      <c r="B77" s="349" t="s">
        <v>187</v>
      </c>
      <c r="C77" s="8" t="s">
        <v>188</v>
      </c>
      <c r="D77" s="370" t="s">
        <v>52</v>
      </c>
      <c r="E77" s="409">
        <f t="shared" si="9"/>
        <v>395.85</v>
      </c>
      <c r="F77" s="409">
        <v>377</v>
      </c>
      <c r="G77" s="409">
        <v>18.850000000000001</v>
      </c>
      <c r="H77" s="416"/>
      <c r="I77" s="416"/>
      <c r="J77" s="416"/>
      <c r="K77" s="416"/>
      <c r="L77" s="416"/>
      <c r="M77" s="416"/>
      <c r="N77" s="416"/>
      <c r="O77" s="409">
        <f t="shared" si="8"/>
        <v>395.85</v>
      </c>
      <c r="P77" s="409">
        <v>377</v>
      </c>
      <c r="Q77" s="409">
        <v>18.850000000000001</v>
      </c>
      <c r="R77" s="416"/>
      <c r="S77" s="15"/>
    </row>
    <row r="78" spans="1:19" ht="30">
      <c r="A78" s="8">
        <v>2</v>
      </c>
      <c r="B78" s="371" t="s">
        <v>190</v>
      </c>
      <c r="C78" s="372" t="s">
        <v>191</v>
      </c>
      <c r="D78" s="370" t="s">
        <v>52</v>
      </c>
      <c r="E78" s="409">
        <f t="shared" si="9"/>
        <v>577.5</v>
      </c>
      <c r="F78" s="409">
        <v>550</v>
      </c>
      <c r="G78" s="409">
        <v>27.5</v>
      </c>
      <c r="H78" s="416"/>
      <c r="I78" s="416"/>
      <c r="J78" s="416"/>
      <c r="K78" s="416"/>
      <c r="L78" s="416"/>
      <c r="M78" s="416"/>
      <c r="N78" s="416"/>
      <c r="O78" s="409">
        <f t="shared" si="8"/>
        <v>577.5</v>
      </c>
      <c r="P78" s="409">
        <v>550</v>
      </c>
      <c r="Q78" s="409">
        <v>27.5</v>
      </c>
      <c r="R78" s="416"/>
      <c r="S78" s="15"/>
    </row>
    <row r="79" spans="1:19" ht="45">
      <c r="A79" s="8">
        <v>3</v>
      </c>
      <c r="B79" s="349" t="s">
        <v>193</v>
      </c>
      <c r="C79" s="8" t="s">
        <v>194</v>
      </c>
      <c r="D79" s="370" t="s">
        <v>52</v>
      </c>
      <c r="E79" s="409">
        <f t="shared" si="9"/>
        <v>840.05</v>
      </c>
      <c r="F79" s="409">
        <v>800.04</v>
      </c>
      <c r="G79" s="409">
        <v>40.01</v>
      </c>
      <c r="H79" s="416"/>
      <c r="I79" s="416"/>
      <c r="J79" s="416"/>
      <c r="K79" s="416"/>
      <c r="L79" s="416"/>
      <c r="M79" s="416"/>
      <c r="N79" s="416"/>
      <c r="O79" s="409">
        <f t="shared" si="8"/>
        <v>840.05</v>
      </c>
      <c r="P79" s="409">
        <v>800.04</v>
      </c>
      <c r="Q79" s="409">
        <v>40.01</v>
      </c>
      <c r="R79" s="416"/>
      <c r="S79" s="15"/>
    </row>
    <row r="80" spans="1:19" ht="45">
      <c r="A80" s="364">
        <v>4</v>
      </c>
      <c r="B80" s="365" t="s">
        <v>195</v>
      </c>
      <c r="C80" s="364" t="s">
        <v>196</v>
      </c>
      <c r="D80" s="373" t="s">
        <v>53</v>
      </c>
      <c r="E80" s="419">
        <f t="shared" si="9"/>
        <v>414.75</v>
      </c>
      <c r="F80" s="419">
        <v>395</v>
      </c>
      <c r="G80" s="419">
        <f>F80*5%</f>
        <v>19.75</v>
      </c>
      <c r="H80" s="420"/>
      <c r="I80" s="420"/>
      <c r="J80" s="420"/>
      <c r="K80" s="420"/>
      <c r="L80" s="420"/>
      <c r="M80" s="420"/>
      <c r="N80" s="420"/>
      <c r="O80" s="419">
        <f t="shared" si="8"/>
        <v>0</v>
      </c>
      <c r="P80" s="420"/>
      <c r="Q80" s="420"/>
      <c r="R80" s="420"/>
      <c r="S80" s="364"/>
    </row>
    <row r="81" spans="1:19" ht="30">
      <c r="A81" s="8">
        <v>5</v>
      </c>
      <c r="B81" s="319" t="s">
        <v>198</v>
      </c>
      <c r="C81" s="8" t="s">
        <v>1026</v>
      </c>
      <c r="D81" s="19" t="s">
        <v>53</v>
      </c>
      <c r="E81" s="409">
        <f t="shared" si="9"/>
        <v>1575</v>
      </c>
      <c r="F81" s="409">
        <v>1500</v>
      </c>
      <c r="G81" s="409">
        <v>75</v>
      </c>
      <c r="H81" s="416">
        <v>0</v>
      </c>
      <c r="I81" s="416"/>
      <c r="J81" s="416"/>
      <c r="K81" s="416"/>
      <c r="L81" s="416"/>
      <c r="M81" s="416"/>
      <c r="N81" s="416"/>
      <c r="O81" s="409">
        <f t="shared" ref="O81:O144" si="15">P81+Q81</f>
        <v>0</v>
      </c>
      <c r="P81" s="416"/>
      <c r="Q81" s="416"/>
      <c r="R81" s="416"/>
      <c r="S81" s="8"/>
    </row>
    <row r="82" spans="1:19" ht="30">
      <c r="A82" s="364">
        <v>6</v>
      </c>
      <c r="B82" s="365" t="s">
        <v>799</v>
      </c>
      <c r="C82" s="364" t="s">
        <v>186</v>
      </c>
      <c r="D82" s="373" t="s">
        <v>53</v>
      </c>
      <c r="E82" s="419">
        <f>F82+G82</f>
        <v>504</v>
      </c>
      <c r="F82" s="419">
        <v>480</v>
      </c>
      <c r="G82" s="419">
        <f>F82*5%</f>
        <v>24</v>
      </c>
      <c r="H82" s="420"/>
      <c r="I82" s="420"/>
      <c r="J82" s="420"/>
      <c r="K82" s="420"/>
      <c r="L82" s="420"/>
      <c r="M82" s="420"/>
      <c r="N82" s="420"/>
      <c r="O82" s="419">
        <f t="shared" si="15"/>
        <v>0</v>
      </c>
      <c r="P82" s="420"/>
      <c r="Q82" s="420"/>
      <c r="R82" s="420"/>
      <c r="S82" s="362"/>
    </row>
    <row r="83" spans="1:19" ht="30">
      <c r="A83" s="364">
        <v>7</v>
      </c>
      <c r="B83" s="365" t="s">
        <v>209</v>
      </c>
      <c r="C83" s="364" t="s">
        <v>210</v>
      </c>
      <c r="D83" s="373" t="s">
        <v>53</v>
      </c>
      <c r="E83" s="419">
        <f>F83+G83</f>
        <v>315</v>
      </c>
      <c r="F83" s="419">
        <v>300</v>
      </c>
      <c r="G83" s="419">
        <f>F83*5%</f>
        <v>15</v>
      </c>
      <c r="H83" s="420"/>
      <c r="I83" s="420"/>
      <c r="J83" s="420"/>
      <c r="K83" s="420"/>
      <c r="L83" s="420"/>
      <c r="M83" s="420"/>
      <c r="N83" s="420"/>
      <c r="O83" s="419"/>
      <c r="P83" s="420"/>
      <c r="Q83" s="420"/>
      <c r="R83" s="420"/>
      <c r="S83" s="362"/>
    </row>
    <row r="84" spans="1:19" ht="30">
      <c r="A84" s="364">
        <v>8</v>
      </c>
      <c r="B84" s="365" t="s">
        <v>203</v>
      </c>
      <c r="C84" s="364" t="s">
        <v>1027</v>
      </c>
      <c r="D84" s="373" t="s">
        <v>54</v>
      </c>
      <c r="E84" s="419">
        <f t="shared" ref="E84:E144" si="16">F84+G84</f>
        <v>630</v>
      </c>
      <c r="F84" s="419">
        <v>600</v>
      </c>
      <c r="G84" s="419">
        <f>F84*5%</f>
        <v>30</v>
      </c>
      <c r="H84" s="420">
        <v>0</v>
      </c>
      <c r="I84" s="420"/>
      <c r="J84" s="420"/>
      <c r="K84" s="420"/>
      <c r="L84" s="420"/>
      <c r="M84" s="420"/>
      <c r="N84" s="420"/>
      <c r="O84" s="419">
        <f t="shared" si="15"/>
        <v>0</v>
      </c>
      <c r="P84" s="420"/>
      <c r="Q84" s="420"/>
      <c r="R84" s="420"/>
      <c r="S84" s="364"/>
    </row>
    <row r="85" spans="1:19" ht="45">
      <c r="A85" s="8">
        <v>9</v>
      </c>
      <c r="B85" s="349" t="s">
        <v>206</v>
      </c>
      <c r="C85" s="8" t="s">
        <v>196</v>
      </c>
      <c r="D85" s="19" t="s">
        <v>54</v>
      </c>
      <c r="E85" s="409">
        <f t="shared" si="16"/>
        <v>210</v>
      </c>
      <c r="F85" s="409">
        <v>200</v>
      </c>
      <c r="G85" s="409">
        <v>10</v>
      </c>
      <c r="H85" s="416"/>
      <c r="I85" s="416"/>
      <c r="J85" s="416"/>
      <c r="K85" s="416"/>
      <c r="L85" s="416"/>
      <c r="M85" s="416"/>
      <c r="N85" s="416"/>
      <c r="O85" s="409">
        <f t="shared" si="15"/>
        <v>0</v>
      </c>
      <c r="P85" s="416"/>
      <c r="Q85" s="416"/>
      <c r="R85" s="416"/>
      <c r="S85" s="8"/>
    </row>
    <row r="86" spans="1:19" ht="45">
      <c r="A86" s="364">
        <v>10</v>
      </c>
      <c r="B86" s="421" t="s">
        <v>207</v>
      </c>
      <c r="C86" s="364" t="s">
        <v>194</v>
      </c>
      <c r="D86" s="373" t="s">
        <v>54</v>
      </c>
      <c r="E86" s="419">
        <f t="shared" si="16"/>
        <v>420</v>
      </c>
      <c r="F86" s="419">
        <v>400</v>
      </c>
      <c r="G86" s="419">
        <f>F86*5%</f>
        <v>20</v>
      </c>
      <c r="H86" s="420"/>
      <c r="I86" s="420"/>
      <c r="J86" s="420"/>
      <c r="K86" s="420"/>
      <c r="L86" s="420"/>
      <c r="M86" s="420"/>
      <c r="N86" s="420"/>
      <c r="O86" s="419">
        <f t="shared" si="15"/>
        <v>0</v>
      </c>
      <c r="P86" s="420"/>
      <c r="Q86" s="420"/>
      <c r="R86" s="420"/>
      <c r="S86" s="364"/>
    </row>
    <row r="87" spans="1:19" ht="45">
      <c r="A87" s="8">
        <v>11</v>
      </c>
      <c r="B87" s="319" t="s">
        <v>212</v>
      </c>
      <c r="C87" s="8" t="s">
        <v>213</v>
      </c>
      <c r="D87" s="19" t="s">
        <v>54</v>
      </c>
      <c r="E87" s="409">
        <f t="shared" si="16"/>
        <v>1260</v>
      </c>
      <c r="F87" s="409">
        <v>1200</v>
      </c>
      <c r="G87" s="409">
        <v>60</v>
      </c>
      <c r="H87" s="416"/>
      <c r="I87" s="416"/>
      <c r="J87" s="416"/>
      <c r="K87" s="416"/>
      <c r="L87" s="416"/>
      <c r="M87" s="416"/>
      <c r="N87" s="416"/>
      <c r="O87" s="409">
        <f t="shared" si="15"/>
        <v>0</v>
      </c>
      <c r="P87" s="416"/>
      <c r="Q87" s="416"/>
      <c r="R87" s="416"/>
      <c r="S87" s="8"/>
    </row>
    <row r="88" spans="1:19" ht="30">
      <c r="A88" s="8">
        <v>12</v>
      </c>
      <c r="B88" s="319" t="s">
        <v>215</v>
      </c>
      <c r="C88" s="8" t="s">
        <v>210</v>
      </c>
      <c r="D88" s="19" t="s">
        <v>54</v>
      </c>
      <c r="E88" s="409">
        <f t="shared" si="16"/>
        <v>315</v>
      </c>
      <c r="F88" s="409">
        <v>300</v>
      </c>
      <c r="G88" s="409">
        <v>15</v>
      </c>
      <c r="H88" s="416"/>
      <c r="I88" s="416"/>
      <c r="J88" s="416"/>
      <c r="K88" s="416"/>
      <c r="L88" s="416"/>
      <c r="M88" s="416"/>
      <c r="N88" s="416"/>
      <c r="O88" s="409">
        <f t="shared" si="15"/>
        <v>0</v>
      </c>
      <c r="P88" s="416"/>
      <c r="Q88" s="416"/>
      <c r="R88" s="416"/>
      <c r="S88" s="8"/>
    </row>
    <row r="89" spans="1:19" ht="30">
      <c r="A89" s="8">
        <v>13</v>
      </c>
      <c r="B89" s="371" t="s">
        <v>217</v>
      </c>
      <c r="C89" s="372" t="s">
        <v>218</v>
      </c>
      <c r="D89" s="19" t="s">
        <v>55</v>
      </c>
      <c r="E89" s="409">
        <f t="shared" si="16"/>
        <v>630</v>
      </c>
      <c r="F89" s="409">
        <v>600</v>
      </c>
      <c r="G89" s="409">
        <v>30</v>
      </c>
      <c r="H89" s="416"/>
      <c r="I89" s="416"/>
      <c r="J89" s="416"/>
      <c r="K89" s="416"/>
      <c r="L89" s="416"/>
      <c r="M89" s="416"/>
      <c r="N89" s="416"/>
      <c r="O89" s="409">
        <f t="shared" si="15"/>
        <v>0</v>
      </c>
      <c r="P89" s="416"/>
      <c r="Q89" s="416"/>
      <c r="R89" s="416"/>
      <c r="S89" s="8"/>
    </row>
    <row r="90" spans="1:19" ht="30">
      <c r="A90" s="8">
        <v>14</v>
      </c>
      <c r="B90" s="349" t="s">
        <v>220</v>
      </c>
      <c r="C90" s="8" t="s">
        <v>186</v>
      </c>
      <c r="D90" s="19" t="s">
        <v>55</v>
      </c>
      <c r="E90" s="409">
        <f t="shared" si="16"/>
        <v>1489.64</v>
      </c>
      <c r="F90" s="409">
        <v>1418.7</v>
      </c>
      <c r="G90" s="409">
        <v>70.94</v>
      </c>
      <c r="H90" s="416"/>
      <c r="I90" s="416"/>
      <c r="J90" s="416"/>
      <c r="K90" s="416"/>
      <c r="L90" s="416"/>
      <c r="M90" s="416"/>
      <c r="N90" s="416"/>
      <c r="O90" s="409">
        <f t="shared" si="15"/>
        <v>0</v>
      </c>
      <c r="P90" s="416"/>
      <c r="Q90" s="416"/>
      <c r="R90" s="416"/>
      <c r="S90" s="8"/>
    </row>
    <row r="91" spans="1:19" ht="30">
      <c r="A91" s="364">
        <v>15</v>
      </c>
      <c r="B91" s="421" t="s">
        <v>802</v>
      </c>
      <c r="C91" s="364" t="s">
        <v>1028</v>
      </c>
      <c r="D91" s="373" t="s">
        <v>55</v>
      </c>
      <c r="E91" s="419">
        <f t="shared" si="16"/>
        <v>498.75</v>
      </c>
      <c r="F91" s="419">
        <v>475</v>
      </c>
      <c r="G91" s="419">
        <f>F91*5%</f>
        <v>23.75</v>
      </c>
      <c r="H91" s="420"/>
      <c r="I91" s="420"/>
      <c r="J91" s="420"/>
      <c r="K91" s="420"/>
      <c r="L91" s="420"/>
      <c r="M91" s="420"/>
      <c r="N91" s="420"/>
      <c r="O91" s="419">
        <f t="shared" si="15"/>
        <v>0</v>
      </c>
      <c r="P91" s="420"/>
      <c r="Q91" s="420"/>
      <c r="R91" s="420"/>
      <c r="S91" s="364"/>
    </row>
    <row r="92" spans="1:19">
      <c r="A92" s="6" t="s">
        <v>993</v>
      </c>
      <c r="B92" s="323" t="s">
        <v>223</v>
      </c>
      <c r="C92" s="22"/>
      <c r="D92" s="21"/>
      <c r="E92" s="412">
        <f>SUM(E93:E104)</f>
        <v>4514.05</v>
      </c>
      <c r="F92" s="412">
        <f t="shared" ref="F92:R92" si="17">SUM(F93:F104)</f>
        <v>4297.9500000000007</v>
      </c>
      <c r="G92" s="412">
        <f t="shared" si="17"/>
        <v>216.1</v>
      </c>
      <c r="H92" s="412">
        <f t="shared" si="17"/>
        <v>0</v>
      </c>
      <c r="I92" s="412"/>
      <c r="J92" s="412"/>
      <c r="K92" s="412"/>
      <c r="L92" s="412"/>
      <c r="M92" s="412"/>
      <c r="N92" s="412"/>
      <c r="O92" s="412">
        <f t="shared" si="17"/>
        <v>1113.0999999999999</v>
      </c>
      <c r="P92" s="412">
        <f t="shared" si="17"/>
        <v>1073.7</v>
      </c>
      <c r="Q92" s="412">
        <f t="shared" si="17"/>
        <v>39.4</v>
      </c>
      <c r="R92" s="412">
        <f t="shared" si="17"/>
        <v>0</v>
      </c>
      <c r="S92" s="16"/>
    </row>
    <row r="93" spans="1:19" ht="30">
      <c r="A93" s="8">
        <v>1</v>
      </c>
      <c r="B93" s="319" t="s">
        <v>224</v>
      </c>
      <c r="C93" s="8" t="s">
        <v>225</v>
      </c>
      <c r="D93" s="19" t="s">
        <v>52</v>
      </c>
      <c r="E93" s="409">
        <f t="shared" si="16"/>
        <v>270.85000000000002</v>
      </c>
      <c r="F93" s="409">
        <v>257.85000000000002</v>
      </c>
      <c r="G93" s="409">
        <v>13</v>
      </c>
      <c r="H93" s="416"/>
      <c r="I93" s="416"/>
      <c r="J93" s="416"/>
      <c r="K93" s="416"/>
      <c r="L93" s="416"/>
      <c r="M93" s="416"/>
      <c r="N93" s="416"/>
      <c r="O93" s="409">
        <f t="shared" si="15"/>
        <v>270.85000000000002</v>
      </c>
      <c r="P93" s="409">
        <v>257.85000000000002</v>
      </c>
      <c r="Q93" s="409">
        <v>13</v>
      </c>
      <c r="R93" s="416"/>
      <c r="S93" s="15"/>
    </row>
    <row r="94" spans="1:19" ht="30">
      <c r="A94" s="8">
        <v>2</v>
      </c>
      <c r="B94" s="319" t="s">
        <v>227</v>
      </c>
      <c r="C94" s="8" t="s">
        <v>228</v>
      </c>
      <c r="D94" s="19" t="s">
        <v>52</v>
      </c>
      <c r="E94" s="409">
        <f t="shared" si="16"/>
        <v>629.85</v>
      </c>
      <c r="F94" s="409">
        <v>599.85</v>
      </c>
      <c r="G94" s="409">
        <v>30</v>
      </c>
      <c r="H94" s="416"/>
      <c r="I94" s="416"/>
      <c r="J94" s="416"/>
      <c r="K94" s="416"/>
      <c r="L94" s="416"/>
      <c r="M94" s="416"/>
      <c r="N94" s="416"/>
      <c r="O94" s="409">
        <f t="shared" si="15"/>
        <v>572.4</v>
      </c>
      <c r="P94" s="409">
        <f>258+300</f>
        <v>558</v>
      </c>
      <c r="Q94" s="409">
        <v>14.4</v>
      </c>
      <c r="R94" s="416"/>
      <c r="S94" s="15"/>
    </row>
    <row r="95" spans="1:19" ht="30">
      <c r="A95" s="8">
        <v>3</v>
      </c>
      <c r="B95" s="319" t="s">
        <v>230</v>
      </c>
      <c r="C95" s="8" t="s">
        <v>231</v>
      </c>
      <c r="D95" s="19" t="s">
        <v>52</v>
      </c>
      <c r="E95" s="409">
        <f t="shared" si="16"/>
        <v>269.85000000000002</v>
      </c>
      <c r="F95" s="409">
        <v>257.85000000000002</v>
      </c>
      <c r="G95" s="409">
        <v>12</v>
      </c>
      <c r="H95" s="416"/>
      <c r="I95" s="416"/>
      <c r="J95" s="416"/>
      <c r="K95" s="416"/>
      <c r="L95" s="416"/>
      <c r="M95" s="416"/>
      <c r="N95" s="416"/>
      <c r="O95" s="409">
        <f t="shared" si="15"/>
        <v>269.85000000000002</v>
      </c>
      <c r="P95" s="409">
        <v>257.85000000000002</v>
      </c>
      <c r="Q95" s="409">
        <v>12</v>
      </c>
      <c r="R95" s="416"/>
      <c r="S95" s="15"/>
    </row>
    <row r="96" spans="1:19" ht="30">
      <c r="A96" s="8">
        <v>4</v>
      </c>
      <c r="B96" s="319" t="s">
        <v>232</v>
      </c>
      <c r="C96" s="8" t="s">
        <v>225</v>
      </c>
      <c r="D96" s="19" t="s">
        <v>53</v>
      </c>
      <c r="E96" s="409">
        <f t="shared" si="16"/>
        <v>357</v>
      </c>
      <c r="F96" s="409">
        <v>342</v>
      </c>
      <c r="G96" s="409">
        <v>15</v>
      </c>
      <c r="H96" s="416"/>
      <c r="I96" s="416"/>
      <c r="J96" s="416"/>
      <c r="K96" s="416"/>
      <c r="L96" s="416"/>
      <c r="M96" s="416"/>
      <c r="N96" s="416"/>
      <c r="O96" s="409">
        <f t="shared" si="15"/>
        <v>0</v>
      </c>
      <c r="P96" s="416"/>
      <c r="Q96" s="416"/>
      <c r="R96" s="416"/>
      <c r="S96" s="15"/>
    </row>
    <row r="97" spans="1:19" ht="45">
      <c r="A97" s="8">
        <v>5</v>
      </c>
      <c r="B97" s="319" t="s">
        <v>233</v>
      </c>
      <c r="C97" s="8" t="s">
        <v>231</v>
      </c>
      <c r="D97" s="19" t="s">
        <v>53</v>
      </c>
      <c r="E97" s="409">
        <f t="shared" si="16"/>
        <v>359.1</v>
      </c>
      <c r="F97" s="409">
        <v>342</v>
      </c>
      <c r="G97" s="409">
        <v>17.100000000000001</v>
      </c>
      <c r="H97" s="416"/>
      <c r="I97" s="416"/>
      <c r="J97" s="416"/>
      <c r="K97" s="416"/>
      <c r="L97" s="416"/>
      <c r="M97" s="416"/>
      <c r="N97" s="416"/>
      <c r="O97" s="409">
        <f t="shared" si="15"/>
        <v>0</v>
      </c>
      <c r="P97" s="416"/>
      <c r="Q97" s="416"/>
      <c r="R97" s="416"/>
      <c r="S97" s="15"/>
    </row>
    <row r="98" spans="1:19" ht="30">
      <c r="A98" s="8">
        <v>6</v>
      </c>
      <c r="B98" s="319" t="s">
        <v>234</v>
      </c>
      <c r="C98" s="8" t="s">
        <v>231</v>
      </c>
      <c r="D98" s="19" t="s">
        <v>53</v>
      </c>
      <c r="E98" s="409">
        <f t="shared" si="16"/>
        <v>320</v>
      </c>
      <c r="F98" s="409">
        <v>300</v>
      </c>
      <c r="G98" s="409">
        <v>20</v>
      </c>
      <c r="H98" s="416"/>
      <c r="I98" s="416"/>
      <c r="J98" s="416"/>
      <c r="K98" s="416"/>
      <c r="L98" s="416"/>
      <c r="M98" s="416"/>
      <c r="N98" s="416"/>
      <c r="O98" s="409">
        <f t="shared" si="15"/>
        <v>0</v>
      </c>
      <c r="P98" s="416"/>
      <c r="Q98" s="416"/>
      <c r="R98" s="416"/>
      <c r="S98" s="15"/>
    </row>
    <row r="99" spans="1:19" ht="30">
      <c r="A99" s="8">
        <v>7</v>
      </c>
      <c r="B99" s="319" t="s">
        <v>236</v>
      </c>
      <c r="C99" s="8" t="s">
        <v>228</v>
      </c>
      <c r="D99" s="19" t="s">
        <v>53</v>
      </c>
      <c r="E99" s="409">
        <f t="shared" si="16"/>
        <v>630</v>
      </c>
      <c r="F99" s="409">
        <v>600</v>
      </c>
      <c r="G99" s="409">
        <v>30</v>
      </c>
      <c r="H99" s="416"/>
      <c r="I99" s="416"/>
      <c r="J99" s="416"/>
      <c r="K99" s="416"/>
      <c r="L99" s="416"/>
      <c r="M99" s="416"/>
      <c r="N99" s="416"/>
      <c r="O99" s="409">
        <f t="shared" si="15"/>
        <v>0</v>
      </c>
      <c r="P99" s="416"/>
      <c r="Q99" s="416"/>
      <c r="R99" s="416"/>
      <c r="S99" s="15"/>
    </row>
    <row r="100" spans="1:19" ht="30">
      <c r="A100" s="8">
        <v>8</v>
      </c>
      <c r="B100" s="319" t="s">
        <v>238</v>
      </c>
      <c r="C100" s="8" t="s">
        <v>225</v>
      </c>
      <c r="D100" s="19" t="s">
        <v>53</v>
      </c>
      <c r="E100" s="409">
        <f t="shared" si="16"/>
        <v>315</v>
      </c>
      <c r="F100" s="409">
        <v>300</v>
      </c>
      <c r="G100" s="409">
        <v>15</v>
      </c>
      <c r="H100" s="416"/>
      <c r="I100" s="416"/>
      <c r="J100" s="416"/>
      <c r="K100" s="416"/>
      <c r="L100" s="416"/>
      <c r="M100" s="416"/>
      <c r="N100" s="416"/>
      <c r="O100" s="409">
        <f t="shared" si="15"/>
        <v>0</v>
      </c>
      <c r="P100" s="416"/>
      <c r="Q100" s="416"/>
      <c r="R100" s="416"/>
      <c r="S100" s="15"/>
    </row>
    <row r="101" spans="1:19" ht="30">
      <c r="A101" s="8">
        <v>9</v>
      </c>
      <c r="B101" s="319" t="s">
        <v>240</v>
      </c>
      <c r="C101" s="8" t="s">
        <v>231</v>
      </c>
      <c r="D101" s="8" t="s">
        <v>54</v>
      </c>
      <c r="E101" s="409">
        <f t="shared" si="16"/>
        <v>315</v>
      </c>
      <c r="F101" s="409">
        <v>300</v>
      </c>
      <c r="G101" s="409">
        <v>15</v>
      </c>
      <c r="H101" s="416"/>
      <c r="I101" s="416"/>
      <c r="J101" s="416"/>
      <c r="K101" s="416"/>
      <c r="L101" s="416"/>
      <c r="M101" s="416"/>
      <c r="N101" s="416"/>
      <c r="O101" s="409">
        <f t="shared" si="15"/>
        <v>0</v>
      </c>
      <c r="P101" s="416"/>
      <c r="Q101" s="416"/>
      <c r="R101" s="416"/>
      <c r="S101" s="15"/>
    </row>
    <row r="102" spans="1:19" ht="45">
      <c r="A102" s="8">
        <v>10</v>
      </c>
      <c r="B102" s="319" t="s">
        <v>242</v>
      </c>
      <c r="C102" s="8" t="s">
        <v>225</v>
      </c>
      <c r="D102" s="8" t="s">
        <v>54</v>
      </c>
      <c r="E102" s="409">
        <f t="shared" si="16"/>
        <v>557.79999999999995</v>
      </c>
      <c r="F102" s="409">
        <v>532.79999999999995</v>
      </c>
      <c r="G102" s="409">
        <v>25</v>
      </c>
      <c r="H102" s="416"/>
      <c r="I102" s="416"/>
      <c r="J102" s="416"/>
      <c r="K102" s="416"/>
      <c r="L102" s="416"/>
      <c r="M102" s="416"/>
      <c r="N102" s="416"/>
      <c r="O102" s="409">
        <f t="shared" si="15"/>
        <v>0</v>
      </c>
      <c r="P102" s="416"/>
      <c r="Q102" s="416"/>
      <c r="R102" s="416"/>
      <c r="S102" s="15"/>
    </row>
    <row r="103" spans="1:19" ht="30">
      <c r="A103" s="8">
        <v>11</v>
      </c>
      <c r="B103" s="319" t="s">
        <v>243</v>
      </c>
      <c r="C103" s="8" t="s">
        <v>231</v>
      </c>
      <c r="D103" s="8" t="s">
        <v>55</v>
      </c>
      <c r="E103" s="409">
        <f t="shared" si="16"/>
        <v>244.8</v>
      </c>
      <c r="F103" s="409">
        <v>232.8</v>
      </c>
      <c r="G103" s="409">
        <v>12</v>
      </c>
      <c r="H103" s="416"/>
      <c r="I103" s="416"/>
      <c r="J103" s="416"/>
      <c r="K103" s="416"/>
      <c r="L103" s="416"/>
      <c r="M103" s="416"/>
      <c r="N103" s="416"/>
      <c r="O103" s="409">
        <f t="shared" si="15"/>
        <v>0</v>
      </c>
      <c r="P103" s="416"/>
      <c r="Q103" s="416"/>
      <c r="R103" s="416"/>
      <c r="S103" s="15"/>
    </row>
    <row r="104" spans="1:19" ht="45">
      <c r="A104" s="8">
        <v>12</v>
      </c>
      <c r="B104" s="319" t="s">
        <v>244</v>
      </c>
      <c r="C104" s="8" t="s">
        <v>228</v>
      </c>
      <c r="D104" s="8" t="s">
        <v>55</v>
      </c>
      <c r="E104" s="409">
        <f t="shared" si="16"/>
        <v>244.8</v>
      </c>
      <c r="F104" s="409">
        <v>232.8</v>
      </c>
      <c r="G104" s="409">
        <v>12</v>
      </c>
      <c r="H104" s="416"/>
      <c r="I104" s="416"/>
      <c r="J104" s="416"/>
      <c r="K104" s="416"/>
      <c r="L104" s="416"/>
      <c r="M104" s="416"/>
      <c r="N104" s="416"/>
      <c r="O104" s="409">
        <f t="shared" si="15"/>
        <v>0</v>
      </c>
      <c r="P104" s="416"/>
      <c r="Q104" s="416"/>
      <c r="R104" s="416"/>
      <c r="S104" s="15"/>
    </row>
    <row r="105" spans="1:19">
      <c r="A105" s="6" t="s">
        <v>994</v>
      </c>
      <c r="B105" s="317" t="s">
        <v>246</v>
      </c>
      <c r="C105" s="22"/>
      <c r="D105" s="21"/>
      <c r="E105" s="412">
        <f>SUM(E106:E119)</f>
        <v>10104.370000000001</v>
      </c>
      <c r="F105" s="412">
        <f t="shared" ref="F105:R105" si="18">SUM(F106:F119)</f>
        <v>9623.2099999999991</v>
      </c>
      <c r="G105" s="412">
        <f t="shared" si="18"/>
        <v>481.15999999999997</v>
      </c>
      <c r="H105" s="412">
        <f t="shared" si="18"/>
        <v>0</v>
      </c>
      <c r="I105" s="412"/>
      <c r="J105" s="412"/>
      <c r="K105" s="412"/>
      <c r="L105" s="412"/>
      <c r="M105" s="412"/>
      <c r="N105" s="412"/>
      <c r="O105" s="412">
        <f t="shared" si="18"/>
        <v>1822.1</v>
      </c>
      <c r="P105" s="412">
        <f>SUM(P106:P119)</f>
        <v>1732.1</v>
      </c>
      <c r="Q105" s="412">
        <f t="shared" si="18"/>
        <v>90</v>
      </c>
      <c r="R105" s="412">
        <f t="shared" si="18"/>
        <v>0</v>
      </c>
      <c r="S105" s="16"/>
    </row>
    <row r="106" spans="1:19" ht="30">
      <c r="A106" s="364">
        <v>1</v>
      </c>
      <c r="B106" s="374" t="s">
        <v>813</v>
      </c>
      <c r="C106" s="375" t="s">
        <v>964</v>
      </c>
      <c r="D106" s="364" t="s">
        <v>52</v>
      </c>
      <c r="E106" s="422">
        <f>F106+G106</f>
        <v>766.5</v>
      </c>
      <c r="F106" s="422">
        <v>730</v>
      </c>
      <c r="G106" s="422">
        <v>36.5</v>
      </c>
      <c r="H106" s="422"/>
      <c r="I106" s="422"/>
      <c r="J106" s="422"/>
      <c r="K106" s="422"/>
      <c r="L106" s="422"/>
      <c r="M106" s="422"/>
      <c r="N106" s="422"/>
      <c r="O106" s="422">
        <f>P106+Q106</f>
        <v>698.6</v>
      </c>
      <c r="P106" s="422">
        <v>662.1</v>
      </c>
      <c r="Q106" s="422">
        <v>36.5</v>
      </c>
      <c r="R106" s="419"/>
      <c r="S106" s="364"/>
    </row>
    <row r="107" spans="1:19" ht="30">
      <c r="A107" s="364">
        <v>3</v>
      </c>
      <c r="B107" s="374" t="s">
        <v>910</v>
      </c>
      <c r="C107" s="375" t="s">
        <v>963</v>
      </c>
      <c r="D107" s="364" t="s">
        <v>52</v>
      </c>
      <c r="E107" s="422">
        <f t="shared" ref="E107:E108" si="19">F107+G107</f>
        <v>1123.5</v>
      </c>
      <c r="F107" s="422">
        <v>1070</v>
      </c>
      <c r="G107" s="422">
        <v>53.5</v>
      </c>
      <c r="H107" s="422"/>
      <c r="I107" s="422"/>
      <c r="J107" s="422"/>
      <c r="K107" s="422"/>
      <c r="L107" s="422"/>
      <c r="M107" s="422"/>
      <c r="N107" s="422"/>
      <c r="O107" s="422">
        <f>P107+Q107</f>
        <v>1123.5</v>
      </c>
      <c r="P107" s="422">
        <v>1070</v>
      </c>
      <c r="Q107" s="422">
        <v>53.5</v>
      </c>
      <c r="R107" s="419"/>
      <c r="S107" s="364"/>
    </row>
    <row r="108" spans="1:19" ht="30">
      <c r="A108" s="8">
        <v>5</v>
      </c>
      <c r="B108" s="319" t="s">
        <v>247</v>
      </c>
      <c r="C108" s="8" t="s">
        <v>1029</v>
      </c>
      <c r="D108" s="8">
        <v>2023</v>
      </c>
      <c r="E108" s="409">
        <f t="shared" si="19"/>
        <v>315</v>
      </c>
      <c r="F108" s="409">
        <v>300</v>
      </c>
      <c r="G108" s="409">
        <v>15</v>
      </c>
      <c r="H108" s="416"/>
      <c r="I108" s="416"/>
      <c r="J108" s="416"/>
      <c r="K108" s="416"/>
      <c r="L108" s="416"/>
      <c r="M108" s="416"/>
      <c r="N108" s="416"/>
      <c r="O108" s="409">
        <f t="shared" ref="O108" si="20">P108+Q108</f>
        <v>0</v>
      </c>
      <c r="P108" s="416"/>
      <c r="Q108" s="416"/>
      <c r="R108" s="416"/>
      <c r="S108" s="8"/>
    </row>
    <row r="109" spans="1:19" ht="30">
      <c r="A109" s="8">
        <v>6</v>
      </c>
      <c r="B109" s="319" t="s">
        <v>249</v>
      </c>
      <c r="C109" s="8" t="s">
        <v>1030</v>
      </c>
      <c r="D109" s="8" t="s">
        <v>53</v>
      </c>
      <c r="E109" s="409">
        <f t="shared" si="16"/>
        <v>945</v>
      </c>
      <c r="F109" s="409">
        <v>900</v>
      </c>
      <c r="G109" s="409">
        <v>45</v>
      </c>
      <c r="H109" s="416"/>
      <c r="I109" s="416"/>
      <c r="J109" s="416"/>
      <c r="K109" s="416"/>
      <c r="L109" s="416"/>
      <c r="M109" s="416"/>
      <c r="N109" s="416"/>
      <c r="O109" s="409">
        <f t="shared" si="15"/>
        <v>0</v>
      </c>
      <c r="P109" s="416"/>
      <c r="Q109" s="416"/>
      <c r="R109" s="416"/>
      <c r="S109" s="8"/>
    </row>
    <row r="110" spans="1:19" ht="30">
      <c r="A110" s="8">
        <v>7</v>
      </c>
      <c r="B110" s="319" t="s">
        <v>252</v>
      </c>
      <c r="C110" s="8" t="s">
        <v>964</v>
      </c>
      <c r="D110" s="8" t="s">
        <v>53</v>
      </c>
      <c r="E110" s="409">
        <f t="shared" si="16"/>
        <v>420</v>
      </c>
      <c r="F110" s="409">
        <v>400</v>
      </c>
      <c r="G110" s="409">
        <v>20</v>
      </c>
      <c r="H110" s="416"/>
      <c r="I110" s="416"/>
      <c r="J110" s="416"/>
      <c r="K110" s="416"/>
      <c r="L110" s="416"/>
      <c r="M110" s="416"/>
      <c r="N110" s="416"/>
      <c r="O110" s="409">
        <f t="shared" si="15"/>
        <v>0</v>
      </c>
      <c r="P110" s="416"/>
      <c r="Q110" s="416"/>
      <c r="R110" s="416"/>
      <c r="S110" s="8"/>
    </row>
    <row r="111" spans="1:19" ht="30">
      <c r="A111" s="8">
        <v>8</v>
      </c>
      <c r="B111" s="319" t="s">
        <v>1092</v>
      </c>
      <c r="C111" s="8" t="s">
        <v>1089</v>
      </c>
      <c r="D111" s="8" t="s">
        <v>53</v>
      </c>
      <c r="E111" s="409">
        <f t="shared" si="16"/>
        <v>404.25</v>
      </c>
      <c r="F111" s="409">
        <v>385</v>
      </c>
      <c r="G111" s="409">
        <v>19.25</v>
      </c>
      <c r="H111" s="416"/>
      <c r="I111" s="416"/>
      <c r="J111" s="416"/>
      <c r="K111" s="416"/>
      <c r="L111" s="416"/>
      <c r="M111" s="416"/>
      <c r="N111" s="416"/>
      <c r="O111" s="409">
        <f t="shared" si="15"/>
        <v>0</v>
      </c>
      <c r="P111" s="416"/>
      <c r="Q111" s="416"/>
      <c r="R111" s="416"/>
      <c r="S111" s="8"/>
    </row>
    <row r="112" spans="1:19" ht="30">
      <c r="A112" s="8">
        <v>9</v>
      </c>
      <c r="B112" s="319" t="s">
        <v>257</v>
      </c>
      <c r="C112" s="8" t="s">
        <v>963</v>
      </c>
      <c r="D112" s="8" t="s">
        <v>53</v>
      </c>
      <c r="E112" s="409">
        <f t="shared" si="16"/>
        <v>840</v>
      </c>
      <c r="F112" s="409">
        <v>800</v>
      </c>
      <c r="G112" s="409">
        <v>40</v>
      </c>
      <c r="H112" s="416"/>
      <c r="I112" s="416"/>
      <c r="J112" s="416"/>
      <c r="K112" s="416"/>
      <c r="L112" s="416"/>
      <c r="M112" s="416"/>
      <c r="N112" s="416"/>
      <c r="O112" s="409">
        <f t="shared" si="15"/>
        <v>0</v>
      </c>
      <c r="P112" s="416"/>
      <c r="Q112" s="416"/>
      <c r="R112" s="416"/>
      <c r="S112" s="8"/>
    </row>
    <row r="113" spans="1:19" ht="30">
      <c r="A113" s="8">
        <v>10</v>
      </c>
      <c r="B113" s="319" t="s">
        <v>1091</v>
      </c>
      <c r="C113" s="8" t="s">
        <v>1089</v>
      </c>
      <c r="D113" s="8" t="s">
        <v>54</v>
      </c>
      <c r="E113" s="409">
        <f t="shared" si="16"/>
        <v>525</v>
      </c>
      <c r="F113" s="409">
        <v>500</v>
      </c>
      <c r="G113" s="409">
        <v>25</v>
      </c>
      <c r="H113" s="416"/>
      <c r="I113" s="416"/>
      <c r="J113" s="416"/>
      <c r="K113" s="416"/>
      <c r="L113" s="416"/>
      <c r="M113" s="416"/>
      <c r="N113" s="416"/>
      <c r="O113" s="409">
        <f t="shared" si="15"/>
        <v>0</v>
      </c>
      <c r="P113" s="416"/>
      <c r="Q113" s="416"/>
      <c r="R113" s="416"/>
      <c r="S113" s="8"/>
    </row>
    <row r="114" spans="1:19" ht="30">
      <c r="A114" s="8">
        <v>11</v>
      </c>
      <c r="B114" s="319" t="s">
        <v>1090</v>
      </c>
      <c r="C114" s="8" t="s">
        <v>1089</v>
      </c>
      <c r="D114" s="8" t="s">
        <v>54</v>
      </c>
      <c r="E114" s="409">
        <f t="shared" si="16"/>
        <v>630</v>
      </c>
      <c r="F114" s="409">
        <v>600</v>
      </c>
      <c r="G114" s="409">
        <v>30</v>
      </c>
      <c r="H114" s="416"/>
      <c r="I114" s="416"/>
      <c r="J114" s="416"/>
      <c r="K114" s="416"/>
      <c r="L114" s="416"/>
      <c r="M114" s="416"/>
      <c r="N114" s="416"/>
      <c r="O114" s="409">
        <f t="shared" si="15"/>
        <v>0</v>
      </c>
      <c r="P114" s="416"/>
      <c r="Q114" s="416"/>
      <c r="R114" s="416"/>
      <c r="S114" s="8"/>
    </row>
    <row r="115" spans="1:19" ht="30">
      <c r="A115" s="8">
        <v>12</v>
      </c>
      <c r="B115" s="319" t="s">
        <v>264</v>
      </c>
      <c r="C115" s="8" t="s">
        <v>1029</v>
      </c>
      <c r="D115" s="8" t="s">
        <v>54</v>
      </c>
      <c r="E115" s="409">
        <f t="shared" si="16"/>
        <v>945</v>
      </c>
      <c r="F115" s="409">
        <v>900</v>
      </c>
      <c r="G115" s="409">
        <v>45</v>
      </c>
      <c r="H115" s="416"/>
      <c r="I115" s="416"/>
      <c r="J115" s="416"/>
      <c r="K115" s="416"/>
      <c r="L115" s="416"/>
      <c r="M115" s="416"/>
      <c r="N115" s="416"/>
      <c r="O115" s="409">
        <f t="shared" si="15"/>
        <v>0</v>
      </c>
      <c r="P115" s="416"/>
      <c r="Q115" s="416"/>
      <c r="R115" s="416"/>
      <c r="S115" s="15"/>
    </row>
    <row r="116" spans="1:19" ht="30">
      <c r="A116" s="8">
        <v>13</v>
      </c>
      <c r="B116" s="319" t="s">
        <v>912</v>
      </c>
      <c r="C116" s="8" t="s">
        <v>963</v>
      </c>
      <c r="D116" s="8" t="s">
        <v>54</v>
      </c>
      <c r="E116" s="409">
        <f t="shared" si="16"/>
        <v>945</v>
      </c>
      <c r="F116" s="409">
        <v>900</v>
      </c>
      <c r="G116" s="409">
        <v>45</v>
      </c>
      <c r="H116" s="416"/>
      <c r="I116" s="416"/>
      <c r="J116" s="416"/>
      <c r="K116" s="416"/>
      <c r="L116" s="416"/>
      <c r="M116" s="416"/>
      <c r="N116" s="416"/>
      <c r="O116" s="409">
        <f t="shared" si="15"/>
        <v>0</v>
      </c>
      <c r="P116" s="416"/>
      <c r="Q116" s="416"/>
      <c r="R116" s="416"/>
      <c r="S116" s="8"/>
    </row>
    <row r="117" spans="1:19" ht="30">
      <c r="A117" s="8">
        <v>14</v>
      </c>
      <c r="B117" s="319" t="s">
        <v>267</v>
      </c>
      <c r="C117" s="8" t="s">
        <v>1031</v>
      </c>
      <c r="D117" s="8" t="s">
        <v>55</v>
      </c>
      <c r="E117" s="409">
        <f t="shared" si="16"/>
        <v>577.5</v>
      </c>
      <c r="F117" s="409">
        <v>550</v>
      </c>
      <c r="G117" s="409">
        <v>27.5</v>
      </c>
      <c r="H117" s="416"/>
      <c r="I117" s="416"/>
      <c r="J117" s="416"/>
      <c r="K117" s="416"/>
      <c r="L117" s="416"/>
      <c r="M117" s="416"/>
      <c r="N117" s="416"/>
      <c r="O117" s="409">
        <f t="shared" si="15"/>
        <v>0</v>
      </c>
      <c r="P117" s="416"/>
      <c r="Q117" s="416"/>
      <c r="R117" s="416"/>
      <c r="S117" s="15"/>
    </row>
    <row r="118" spans="1:19" ht="30">
      <c r="A118" s="8">
        <v>15</v>
      </c>
      <c r="B118" s="319" t="s">
        <v>270</v>
      </c>
      <c r="C118" s="8" t="s">
        <v>1032</v>
      </c>
      <c r="D118" s="8" t="s">
        <v>55</v>
      </c>
      <c r="E118" s="409">
        <f t="shared" si="16"/>
        <v>735</v>
      </c>
      <c r="F118" s="409">
        <v>700</v>
      </c>
      <c r="G118" s="409">
        <v>35</v>
      </c>
      <c r="H118" s="416"/>
      <c r="I118" s="416"/>
      <c r="J118" s="416"/>
      <c r="K118" s="416"/>
      <c r="L118" s="416"/>
      <c r="M118" s="416"/>
      <c r="N118" s="416"/>
      <c r="O118" s="409">
        <f t="shared" si="15"/>
        <v>0</v>
      </c>
      <c r="P118" s="416"/>
      <c r="Q118" s="416"/>
      <c r="R118" s="416"/>
      <c r="S118" s="8"/>
    </row>
    <row r="119" spans="1:19" ht="30">
      <c r="A119" s="8">
        <v>16</v>
      </c>
      <c r="B119" s="319" t="s">
        <v>272</v>
      </c>
      <c r="C119" s="8" t="s">
        <v>1033</v>
      </c>
      <c r="D119" s="8" t="s">
        <v>55</v>
      </c>
      <c r="E119" s="409">
        <f t="shared" si="16"/>
        <v>932.62</v>
      </c>
      <c r="F119" s="409">
        <v>888.21</v>
      </c>
      <c r="G119" s="409">
        <v>44.41</v>
      </c>
      <c r="H119" s="416"/>
      <c r="I119" s="416"/>
      <c r="J119" s="416"/>
      <c r="K119" s="416"/>
      <c r="L119" s="416"/>
      <c r="M119" s="416"/>
      <c r="N119" s="416"/>
      <c r="O119" s="409">
        <f t="shared" si="15"/>
        <v>0</v>
      </c>
      <c r="P119" s="416"/>
      <c r="Q119" s="416"/>
      <c r="R119" s="416"/>
      <c r="S119" s="8"/>
    </row>
    <row r="120" spans="1:19">
      <c r="A120" s="23" t="s">
        <v>995</v>
      </c>
      <c r="B120" s="326" t="s">
        <v>275</v>
      </c>
      <c r="C120" s="24"/>
      <c r="D120" s="21"/>
      <c r="E120" s="412">
        <f>SUM(E121:E134)</f>
        <v>10115.23</v>
      </c>
      <c r="F120" s="412">
        <f t="shared" ref="F120:R120" si="21">SUM(F121:F134)</f>
        <v>9633.23</v>
      </c>
      <c r="G120" s="412">
        <f t="shared" si="21"/>
        <v>482</v>
      </c>
      <c r="H120" s="412">
        <f t="shared" si="21"/>
        <v>0</v>
      </c>
      <c r="I120" s="412"/>
      <c r="J120" s="412"/>
      <c r="K120" s="412"/>
      <c r="L120" s="412"/>
      <c r="M120" s="412"/>
      <c r="N120" s="412"/>
      <c r="O120" s="412">
        <f t="shared" si="21"/>
        <v>1820.8</v>
      </c>
      <c r="P120" s="412">
        <f t="shared" si="21"/>
        <v>1733.8</v>
      </c>
      <c r="Q120" s="412">
        <f t="shared" si="21"/>
        <v>87</v>
      </c>
      <c r="R120" s="412">
        <f t="shared" si="21"/>
        <v>0</v>
      </c>
      <c r="S120" s="16"/>
    </row>
    <row r="121" spans="1:19" ht="45">
      <c r="A121" s="25">
        <v>1</v>
      </c>
      <c r="B121" s="327" t="s">
        <v>276</v>
      </c>
      <c r="C121" s="25" t="s">
        <v>962</v>
      </c>
      <c r="D121" s="25" t="s">
        <v>52</v>
      </c>
      <c r="E121" s="409">
        <f t="shared" si="16"/>
        <v>1316.8</v>
      </c>
      <c r="F121" s="409">
        <v>1253.8</v>
      </c>
      <c r="G121" s="409">
        <v>63</v>
      </c>
      <c r="H121" s="416">
        <v>0</v>
      </c>
      <c r="I121" s="416"/>
      <c r="J121" s="416"/>
      <c r="K121" s="416"/>
      <c r="L121" s="416"/>
      <c r="M121" s="416"/>
      <c r="N121" s="416"/>
      <c r="O121" s="409">
        <f t="shared" si="15"/>
        <v>1316.8</v>
      </c>
      <c r="P121" s="409">
        <v>1253.8</v>
      </c>
      <c r="Q121" s="409">
        <v>63</v>
      </c>
      <c r="R121" s="416"/>
      <c r="S121" s="15"/>
    </row>
    <row r="122" spans="1:19" ht="30">
      <c r="A122" s="25">
        <v>2</v>
      </c>
      <c r="B122" s="327" t="s">
        <v>279</v>
      </c>
      <c r="C122" s="25" t="s">
        <v>961</v>
      </c>
      <c r="D122" s="25" t="s">
        <v>52</v>
      </c>
      <c r="E122" s="409">
        <f t="shared" si="16"/>
        <v>420</v>
      </c>
      <c r="F122" s="409">
        <v>400</v>
      </c>
      <c r="G122" s="409">
        <v>20</v>
      </c>
      <c r="H122" s="416">
        <v>0</v>
      </c>
      <c r="I122" s="416"/>
      <c r="J122" s="416"/>
      <c r="K122" s="416"/>
      <c r="L122" s="416"/>
      <c r="M122" s="416"/>
      <c r="N122" s="416"/>
      <c r="O122" s="409">
        <f t="shared" si="15"/>
        <v>420</v>
      </c>
      <c r="P122" s="409">
        <v>400</v>
      </c>
      <c r="Q122" s="409">
        <v>20</v>
      </c>
      <c r="R122" s="416"/>
      <c r="S122" s="15"/>
    </row>
    <row r="123" spans="1:19" ht="30">
      <c r="A123" s="25">
        <v>3</v>
      </c>
      <c r="B123" s="327" t="s">
        <v>282</v>
      </c>
      <c r="C123" s="25" t="s">
        <v>275</v>
      </c>
      <c r="D123" s="25" t="s">
        <v>52</v>
      </c>
      <c r="E123" s="409">
        <f t="shared" si="16"/>
        <v>84</v>
      </c>
      <c r="F123" s="409">
        <v>80</v>
      </c>
      <c r="G123" s="409">
        <v>4</v>
      </c>
      <c r="H123" s="416">
        <v>0</v>
      </c>
      <c r="I123" s="416"/>
      <c r="J123" s="416"/>
      <c r="K123" s="416"/>
      <c r="L123" s="416"/>
      <c r="M123" s="416"/>
      <c r="N123" s="416"/>
      <c r="O123" s="409">
        <f t="shared" si="15"/>
        <v>84</v>
      </c>
      <c r="P123" s="409">
        <v>80</v>
      </c>
      <c r="Q123" s="409">
        <v>4</v>
      </c>
      <c r="R123" s="416"/>
      <c r="S123" s="15"/>
    </row>
    <row r="124" spans="1:19" ht="30">
      <c r="A124" s="25">
        <v>4</v>
      </c>
      <c r="B124" s="327" t="s">
        <v>284</v>
      </c>
      <c r="C124" s="25" t="s">
        <v>1034</v>
      </c>
      <c r="D124" s="25" t="s">
        <v>53</v>
      </c>
      <c r="E124" s="409">
        <f t="shared" si="16"/>
        <v>525</v>
      </c>
      <c r="F124" s="409">
        <v>500</v>
      </c>
      <c r="G124" s="409">
        <v>25</v>
      </c>
      <c r="H124" s="416">
        <v>0</v>
      </c>
      <c r="I124" s="416"/>
      <c r="J124" s="416"/>
      <c r="K124" s="416"/>
      <c r="L124" s="416"/>
      <c r="M124" s="416"/>
      <c r="N124" s="416"/>
      <c r="O124" s="409">
        <f t="shared" si="15"/>
        <v>0</v>
      </c>
      <c r="P124" s="416"/>
      <c r="Q124" s="416"/>
      <c r="R124" s="416"/>
      <c r="S124" s="15"/>
    </row>
    <row r="125" spans="1:19" ht="30">
      <c r="A125" s="25">
        <v>5</v>
      </c>
      <c r="B125" s="327" t="s">
        <v>287</v>
      </c>
      <c r="C125" s="25" t="s">
        <v>1035</v>
      </c>
      <c r="D125" s="25" t="s">
        <v>53</v>
      </c>
      <c r="E125" s="409">
        <f t="shared" si="16"/>
        <v>630</v>
      </c>
      <c r="F125" s="409">
        <v>600</v>
      </c>
      <c r="G125" s="409">
        <v>30</v>
      </c>
      <c r="H125" s="416">
        <v>0</v>
      </c>
      <c r="I125" s="416"/>
      <c r="J125" s="416"/>
      <c r="K125" s="416"/>
      <c r="L125" s="416"/>
      <c r="M125" s="416"/>
      <c r="N125" s="416"/>
      <c r="O125" s="409">
        <f t="shared" si="15"/>
        <v>0</v>
      </c>
      <c r="P125" s="416"/>
      <c r="Q125" s="416"/>
      <c r="R125" s="416"/>
      <c r="S125" s="15"/>
    </row>
    <row r="126" spans="1:19" ht="30">
      <c r="A126" s="25">
        <v>6</v>
      </c>
      <c r="B126" s="327" t="s">
        <v>290</v>
      </c>
      <c r="C126" s="25" t="s">
        <v>1036</v>
      </c>
      <c r="D126" s="25" t="s">
        <v>53</v>
      </c>
      <c r="E126" s="409">
        <f t="shared" si="16"/>
        <v>420</v>
      </c>
      <c r="F126" s="409">
        <v>400</v>
      </c>
      <c r="G126" s="409">
        <v>20</v>
      </c>
      <c r="H126" s="416">
        <v>0</v>
      </c>
      <c r="I126" s="416"/>
      <c r="J126" s="416"/>
      <c r="K126" s="416"/>
      <c r="L126" s="416"/>
      <c r="M126" s="416"/>
      <c r="N126" s="416"/>
      <c r="O126" s="409">
        <f t="shared" si="15"/>
        <v>0</v>
      </c>
      <c r="P126" s="416"/>
      <c r="Q126" s="416"/>
      <c r="R126" s="416"/>
      <c r="S126" s="15"/>
    </row>
    <row r="127" spans="1:19" ht="30">
      <c r="A127" s="25">
        <v>7</v>
      </c>
      <c r="B127" s="327" t="s">
        <v>292</v>
      </c>
      <c r="C127" s="25" t="s">
        <v>1037</v>
      </c>
      <c r="D127" s="25" t="s">
        <v>53</v>
      </c>
      <c r="E127" s="409">
        <f t="shared" si="16"/>
        <v>735</v>
      </c>
      <c r="F127" s="409">
        <v>700</v>
      </c>
      <c r="G127" s="409">
        <v>35</v>
      </c>
      <c r="H127" s="416">
        <v>0</v>
      </c>
      <c r="I127" s="416"/>
      <c r="J127" s="416"/>
      <c r="K127" s="416"/>
      <c r="L127" s="416"/>
      <c r="M127" s="416"/>
      <c r="N127" s="416"/>
      <c r="O127" s="409">
        <f t="shared" si="15"/>
        <v>0</v>
      </c>
      <c r="P127" s="416"/>
      <c r="Q127" s="416"/>
      <c r="R127" s="416"/>
      <c r="S127" s="15"/>
    </row>
    <row r="128" spans="1:19" ht="30">
      <c r="A128" s="25">
        <v>8</v>
      </c>
      <c r="B128" s="327" t="s">
        <v>293</v>
      </c>
      <c r="C128" s="25" t="s">
        <v>1035</v>
      </c>
      <c r="D128" s="25" t="s">
        <v>53</v>
      </c>
      <c r="E128" s="409">
        <f t="shared" si="16"/>
        <v>1260</v>
      </c>
      <c r="F128" s="409">
        <v>1200</v>
      </c>
      <c r="G128" s="409">
        <v>60</v>
      </c>
      <c r="H128" s="416">
        <v>0</v>
      </c>
      <c r="I128" s="416"/>
      <c r="J128" s="416"/>
      <c r="K128" s="416"/>
      <c r="L128" s="416"/>
      <c r="M128" s="416"/>
      <c r="N128" s="416"/>
      <c r="O128" s="409">
        <f t="shared" si="15"/>
        <v>0</v>
      </c>
      <c r="P128" s="416"/>
      <c r="Q128" s="416"/>
      <c r="R128" s="416"/>
      <c r="S128" s="15"/>
    </row>
    <row r="129" spans="1:19" ht="45">
      <c r="A129" s="25">
        <v>9</v>
      </c>
      <c r="B129" s="327" t="s">
        <v>294</v>
      </c>
      <c r="C129" s="25" t="s">
        <v>962</v>
      </c>
      <c r="D129" s="25" t="s">
        <v>54</v>
      </c>
      <c r="E129" s="409">
        <f t="shared" si="16"/>
        <v>420</v>
      </c>
      <c r="F129" s="409">
        <v>400</v>
      </c>
      <c r="G129" s="409">
        <v>20</v>
      </c>
      <c r="H129" s="416">
        <v>0</v>
      </c>
      <c r="I129" s="416"/>
      <c r="J129" s="416"/>
      <c r="K129" s="416"/>
      <c r="L129" s="416"/>
      <c r="M129" s="416"/>
      <c r="N129" s="416"/>
      <c r="O129" s="409">
        <f t="shared" si="15"/>
        <v>0</v>
      </c>
      <c r="P129" s="416"/>
      <c r="Q129" s="416"/>
      <c r="R129" s="416"/>
      <c r="S129" s="15"/>
    </row>
    <row r="130" spans="1:19" ht="30">
      <c r="A130" s="25">
        <v>10</v>
      </c>
      <c r="B130" s="327" t="s">
        <v>295</v>
      </c>
      <c r="C130" s="25" t="s">
        <v>275</v>
      </c>
      <c r="D130" s="25" t="s">
        <v>54</v>
      </c>
      <c r="E130" s="409">
        <f t="shared" si="16"/>
        <v>735</v>
      </c>
      <c r="F130" s="409">
        <v>700</v>
      </c>
      <c r="G130" s="409">
        <v>35</v>
      </c>
      <c r="H130" s="416">
        <v>0</v>
      </c>
      <c r="I130" s="416"/>
      <c r="J130" s="416"/>
      <c r="K130" s="416"/>
      <c r="L130" s="416"/>
      <c r="M130" s="416"/>
      <c r="N130" s="416"/>
      <c r="O130" s="409">
        <f t="shared" si="15"/>
        <v>0</v>
      </c>
      <c r="P130" s="416"/>
      <c r="Q130" s="416"/>
      <c r="R130" s="416"/>
      <c r="S130" s="15"/>
    </row>
    <row r="131" spans="1:19" ht="30">
      <c r="A131" s="25">
        <v>11</v>
      </c>
      <c r="B131" s="327" t="s">
        <v>296</v>
      </c>
      <c r="C131" s="25" t="s">
        <v>1035</v>
      </c>
      <c r="D131" s="25" t="s">
        <v>54</v>
      </c>
      <c r="E131" s="409">
        <f t="shared" si="16"/>
        <v>1050</v>
      </c>
      <c r="F131" s="409">
        <v>1000</v>
      </c>
      <c r="G131" s="409">
        <v>50</v>
      </c>
      <c r="H131" s="416">
        <v>0</v>
      </c>
      <c r="I131" s="416"/>
      <c r="J131" s="416"/>
      <c r="K131" s="416"/>
      <c r="L131" s="416"/>
      <c r="M131" s="416"/>
      <c r="N131" s="416"/>
      <c r="O131" s="409">
        <f t="shared" si="15"/>
        <v>0</v>
      </c>
      <c r="P131" s="416"/>
      <c r="Q131" s="416"/>
      <c r="R131" s="416"/>
      <c r="S131" s="15"/>
    </row>
    <row r="132" spans="1:19" ht="45">
      <c r="A132" s="25">
        <v>12</v>
      </c>
      <c r="B132" s="327" t="s">
        <v>297</v>
      </c>
      <c r="C132" s="25" t="s">
        <v>1038</v>
      </c>
      <c r="D132" s="25" t="s">
        <v>55</v>
      </c>
      <c r="E132" s="409">
        <f t="shared" si="16"/>
        <v>1050</v>
      </c>
      <c r="F132" s="409">
        <v>1000</v>
      </c>
      <c r="G132" s="409">
        <v>50</v>
      </c>
      <c r="H132" s="416">
        <v>0</v>
      </c>
      <c r="I132" s="416"/>
      <c r="J132" s="416"/>
      <c r="K132" s="416"/>
      <c r="L132" s="416"/>
      <c r="M132" s="416"/>
      <c r="N132" s="416"/>
      <c r="O132" s="409">
        <f t="shared" si="15"/>
        <v>0</v>
      </c>
      <c r="P132" s="416"/>
      <c r="Q132" s="416"/>
      <c r="R132" s="416"/>
      <c r="S132" s="15"/>
    </row>
    <row r="133" spans="1:19" ht="45">
      <c r="A133" s="25">
        <v>13</v>
      </c>
      <c r="B133" s="327" t="s">
        <v>299</v>
      </c>
      <c r="C133" s="25" t="s">
        <v>1039</v>
      </c>
      <c r="D133" s="25" t="s">
        <v>55</v>
      </c>
      <c r="E133" s="409">
        <f t="shared" si="16"/>
        <v>1050</v>
      </c>
      <c r="F133" s="409">
        <v>1000</v>
      </c>
      <c r="G133" s="409">
        <v>50</v>
      </c>
      <c r="H133" s="416">
        <v>0</v>
      </c>
      <c r="I133" s="416"/>
      <c r="J133" s="416"/>
      <c r="K133" s="416"/>
      <c r="L133" s="416"/>
      <c r="M133" s="416"/>
      <c r="N133" s="416"/>
      <c r="O133" s="409">
        <f t="shared" si="15"/>
        <v>0</v>
      </c>
      <c r="P133" s="416"/>
      <c r="Q133" s="416"/>
      <c r="R133" s="416"/>
      <c r="S133" s="15"/>
    </row>
    <row r="134" spans="1:19" ht="45">
      <c r="A134" s="25">
        <v>14</v>
      </c>
      <c r="B134" s="327" t="s">
        <v>301</v>
      </c>
      <c r="C134" s="25" t="s">
        <v>1039</v>
      </c>
      <c r="D134" s="25" t="s">
        <v>55</v>
      </c>
      <c r="E134" s="409">
        <f t="shared" si="16"/>
        <v>419.43</v>
      </c>
      <c r="F134" s="409">
        <v>399.43</v>
      </c>
      <c r="G134" s="409">
        <v>20</v>
      </c>
      <c r="H134" s="416">
        <v>0</v>
      </c>
      <c r="I134" s="416"/>
      <c r="J134" s="416"/>
      <c r="K134" s="416"/>
      <c r="L134" s="416"/>
      <c r="M134" s="416"/>
      <c r="N134" s="416"/>
      <c r="O134" s="409">
        <f t="shared" si="15"/>
        <v>0</v>
      </c>
      <c r="P134" s="416"/>
      <c r="Q134" s="416"/>
      <c r="R134" s="416"/>
      <c r="S134" s="15"/>
    </row>
    <row r="135" spans="1:19">
      <c r="A135" s="6" t="s">
        <v>996</v>
      </c>
      <c r="B135" s="317" t="s">
        <v>303</v>
      </c>
      <c r="C135" s="22"/>
      <c r="D135" s="21"/>
      <c r="E135" s="412">
        <f>SUM(E136:E144)</f>
        <v>11092.08</v>
      </c>
      <c r="F135" s="412">
        <f t="shared" ref="F135:R135" si="22">SUM(F136:F144)</f>
        <v>10563.98</v>
      </c>
      <c r="G135" s="412">
        <f t="shared" si="22"/>
        <v>528.1</v>
      </c>
      <c r="H135" s="412">
        <f t="shared" si="22"/>
        <v>0</v>
      </c>
      <c r="I135" s="412"/>
      <c r="J135" s="412"/>
      <c r="K135" s="412"/>
      <c r="L135" s="412"/>
      <c r="M135" s="412"/>
      <c r="N135" s="412"/>
      <c r="O135" s="412">
        <f t="shared" si="22"/>
        <v>1446.05</v>
      </c>
      <c r="P135" s="412">
        <f t="shared" si="22"/>
        <v>1351</v>
      </c>
      <c r="Q135" s="412">
        <f t="shared" si="22"/>
        <v>95.05</v>
      </c>
      <c r="R135" s="412">
        <f t="shared" si="22"/>
        <v>0</v>
      </c>
      <c r="S135" s="16"/>
    </row>
    <row r="136" spans="1:19" ht="45">
      <c r="A136" s="8">
        <v>1</v>
      </c>
      <c r="B136" s="319" t="s">
        <v>304</v>
      </c>
      <c r="C136" s="8" t="s">
        <v>303</v>
      </c>
      <c r="D136" s="25" t="s">
        <v>916</v>
      </c>
      <c r="E136" s="409">
        <f t="shared" si="16"/>
        <v>1996.05</v>
      </c>
      <c r="F136" s="409">
        <v>1901</v>
      </c>
      <c r="G136" s="409">
        <v>95.05</v>
      </c>
      <c r="H136" s="416">
        <v>0</v>
      </c>
      <c r="I136" s="416"/>
      <c r="J136" s="416"/>
      <c r="K136" s="416"/>
      <c r="L136" s="416"/>
      <c r="M136" s="416"/>
      <c r="N136" s="416"/>
      <c r="O136" s="409">
        <f t="shared" si="15"/>
        <v>1446.05</v>
      </c>
      <c r="P136" s="409">
        <f>1901-550</f>
        <v>1351</v>
      </c>
      <c r="Q136" s="409">
        <v>95.05</v>
      </c>
      <c r="R136" s="416"/>
      <c r="S136" s="15"/>
    </row>
    <row r="137" spans="1:19" ht="45">
      <c r="A137" s="8">
        <v>2</v>
      </c>
      <c r="B137" s="319" t="s">
        <v>306</v>
      </c>
      <c r="C137" s="8" t="s">
        <v>1040</v>
      </c>
      <c r="D137" s="8" t="s">
        <v>53</v>
      </c>
      <c r="E137" s="409">
        <f t="shared" si="16"/>
        <v>2191.25</v>
      </c>
      <c r="F137" s="409">
        <v>2087</v>
      </c>
      <c r="G137" s="409">
        <v>104.25</v>
      </c>
      <c r="H137" s="416">
        <v>0</v>
      </c>
      <c r="I137" s="416"/>
      <c r="J137" s="416"/>
      <c r="K137" s="416"/>
      <c r="L137" s="416"/>
      <c r="M137" s="416"/>
      <c r="N137" s="416"/>
      <c r="O137" s="409">
        <f t="shared" si="15"/>
        <v>0</v>
      </c>
      <c r="P137" s="416"/>
      <c r="Q137" s="416"/>
      <c r="R137" s="416"/>
      <c r="S137" s="15"/>
    </row>
    <row r="138" spans="1:19" ht="30">
      <c r="A138" s="8">
        <v>3</v>
      </c>
      <c r="B138" s="319" t="s">
        <v>309</v>
      </c>
      <c r="C138" s="8" t="s">
        <v>1041</v>
      </c>
      <c r="D138" s="8" t="s">
        <v>53</v>
      </c>
      <c r="E138" s="409">
        <f t="shared" si="16"/>
        <v>420</v>
      </c>
      <c r="F138" s="409">
        <v>400</v>
      </c>
      <c r="G138" s="409">
        <v>20</v>
      </c>
      <c r="H138" s="416">
        <v>0</v>
      </c>
      <c r="I138" s="416"/>
      <c r="J138" s="416"/>
      <c r="K138" s="416"/>
      <c r="L138" s="416"/>
      <c r="M138" s="416"/>
      <c r="N138" s="416"/>
      <c r="O138" s="409">
        <f t="shared" si="15"/>
        <v>0</v>
      </c>
      <c r="P138" s="416"/>
      <c r="Q138" s="416"/>
      <c r="R138" s="416"/>
      <c r="S138" s="15"/>
    </row>
    <row r="139" spans="1:19" ht="30">
      <c r="A139" s="8">
        <v>4</v>
      </c>
      <c r="B139" s="319" t="s">
        <v>312</v>
      </c>
      <c r="C139" s="8" t="s">
        <v>1042</v>
      </c>
      <c r="D139" s="8" t="s">
        <v>53</v>
      </c>
      <c r="E139" s="409">
        <f t="shared" si="16"/>
        <v>420</v>
      </c>
      <c r="F139" s="409">
        <v>400</v>
      </c>
      <c r="G139" s="409">
        <v>20</v>
      </c>
      <c r="H139" s="416">
        <v>0</v>
      </c>
      <c r="I139" s="416"/>
      <c r="J139" s="416"/>
      <c r="K139" s="416"/>
      <c r="L139" s="416"/>
      <c r="M139" s="416"/>
      <c r="N139" s="416"/>
      <c r="O139" s="409">
        <f t="shared" si="15"/>
        <v>0</v>
      </c>
      <c r="P139" s="416"/>
      <c r="Q139" s="416"/>
      <c r="R139" s="416"/>
      <c r="S139" s="15"/>
    </row>
    <row r="140" spans="1:19" ht="60">
      <c r="A140" s="8">
        <v>5</v>
      </c>
      <c r="B140" s="319" t="s">
        <v>314</v>
      </c>
      <c r="C140" s="8" t="s">
        <v>303</v>
      </c>
      <c r="D140" s="25" t="s">
        <v>54</v>
      </c>
      <c r="E140" s="409">
        <f t="shared" si="16"/>
        <v>2191.35</v>
      </c>
      <c r="F140" s="409">
        <v>2087</v>
      </c>
      <c r="G140" s="409">
        <v>104.35</v>
      </c>
      <c r="H140" s="416"/>
      <c r="I140" s="416"/>
      <c r="J140" s="416"/>
      <c r="K140" s="416"/>
      <c r="L140" s="416"/>
      <c r="M140" s="416"/>
      <c r="N140" s="416"/>
      <c r="O140" s="409">
        <f t="shared" si="15"/>
        <v>0</v>
      </c>
      <c r="P140" s="416"/>
      <c r="Q140" s="416"/>
      <c r="R140" s="416"/>
      <c r="S140" s="15"/>
    </row>
    <row r="141" spans="1:19" ht="45">
      <c r="A141" s="8">
        <v>6</v>
      </c>
      <c r="B141" s="319" t="s">
        <v>316</v>
      </c>
      <c r="C141" s="8" t="s">
        <v>1043</v>
      </c>
      <c r="D141" s="25" t="s">
        <v>54</v>
      </c>
      <c r="E141" s="409">
        <f t="shared" si="16"/>
        <v>420</v>
      </c>
      <c r="F141" s="409">
        <v>400</v>
      </c>
      <c r="G141" s="409">
        <v>20</v>
      </c>
      <c r="H141" s="416">
        <v>0</v>
      </c>
      <c r="I141" s="416"/>
      <c r="J141" s="416"/>
      <c r="K141" s="416"/>
      <c r="L141" s="416"/>
      <c r="M141" s="416"/>
      <c r="N141" s="416"/>
      <c r="O141" s="409">
        <f t="shared" si="15"/>
        <v>0</v>
      </c>
      <c r="P141" s="416"/>
      <c r="Q141" s="416"/>
      <c r="R141" s="416"/>
      <c r="S141" s="15"/>
    </row>
    <row r="142" spans="1:19" ht="45">
      <c r="A142" s="8">
        <v>7</v>
      </c>
      <c r="B142" s="319" t="s">
        <v>319</v>
      </c>
      <c r="C142" s="8" t="s">
        <v>1044</v>
      </c>
      <c r="D142" s="25" t="s">
        <v>54</v>
      </c>
      <c r="E142" s="409">
        <f t="shared" si="16"/>
        <v>420</v>
      </c>
      <c r="F142" s="409">
        <v>400</v>
      </c>
      <c r="G142" s="409">
        <v>20</v>
      </c>
      <c r="H142" s="416">
        <v>0</v>
      </c>
      <c r="I142" s="416"/>
      <c r="J142" s="416"/>
      <c r="K142" s="416"/>
      <c r="L142" s="416"/>
      <c r="M142" s="416"/>
      <c r="N142" s="416"/>
      <c r="O142" s="409">
        <f t="shared" si="15"/>
        <v>0</v>
      </c>
      <c r="P142" s="416"/>
      <c r="Q142" s="416"/>
      <c r="R142" s="416"/>
      <c r="S142" s="15"/>
    </row>
    <row r="143" spans="1:19" ht="45">
      <c r="A143" s="8">
        <v>8</v>
      </c>
      <c r="B143" s="319" t="s">
        <v>322</v>
      </c>
      <c r="C143" s="8" t="s">
        <v>1045</v>
      </c>
      <c r="D143" s="8" t="s">
        <v>55</v>
      </c>
      <c r="E143" s="409">
        <f t="shared" si="16"/>
        <v>1575</v>
      </c>
      <c r="F143" s="409">
        <v>1500</v>
      </c>
      <c r="G143" s="409">
        <v>75</v>
      </c>
      <c r="H143" s="416">
        <v>0</v>
      </c>
      <c r="I143" s="416"/>
      <c r="J143" s="416"/>
      <c r="K143" s="416"/>
      <c r="L143" s="416"/>
      <c r="M143" s="416"/>
      <c r="N143" s="416"/>
      <c r="O143" s="409">
        <f t="shared" si="15"/>
        <v>0</v>
      </c>
      <c r="P143" s="416"/>
      <c r="Q143" s="416"/>
      <c r="R143" s="416"/>
      <c r="S143" s="15"/>
    </row>
    <row r="144" spans="1:19" ht="45">
      <c r="A144" s="8">
        <v>9</v>
      </c>
      <c r="B144" s="319" t="s">
        <v>324</v>
      </c>
      <c r="C144" s="8" t="s">
        <v>325</v>
      </c>
      <c r="D144" s="8" t="s">
        <v>55</v>
      </c>
      <c r="E144" s="409">
        <f t="shared" si="16"/>
        <v>1458.43</v>
      </c>
      <c r="F144" s="409">
        <v>1388.98</v>
      </c>
      <c r="G144" s="409">
        <v>69.45</v>
      </c>
      <c r="H144" s="416">
        <v>0</v>
      </c>
      <c r="I144" s="416"/>
      <c r="J144" s="416"/>
      <c r="K144" s="416"/>
      <c r="L144" s="416"/>
      <c r="M144" s="416"/>
      <c r="N144" s="416"/>
      <c r="O144" s="409">
        <f t="shared" si="15"/>
        <v>0</v>
      </c>
      <c r="P144" s="416"/>
      <c r="Q144" s="416"/>
      <c r="R144" s="416"/>
      <c r="S144" s="15"/>
    </row>
    <row r="145" spans="1:19">
      <c r="A145" s="6" t="s">
        <v>997</v>
      </c>
      <c r="B145" s="317" t="s">
        <v>328</v>
      </c>
      <c r="C145" s="22"/>
      <c r="D145" s="21"/>
      <c r="E145" s="412">
        <f>SUM(E146:E160)</f>
        <v>10137.530000000001</v>
      </c>
      <c r="F145" s="412">
        <f>SUM(F146:F160)</f>
        <v>9654.67</v>
      </c>
      <c r="G145" s="412">
        <f t="shared" ref="G145:R145" si="23">SUM(G146:G160)</f>
        <v>482.85999999999996</v>
      </c>
      <c r="H145" s="412">
        <f t="shared" si="23"/>
        <v>0</v>
      </c>
      <c r="I145" s="412"/>
      <c r="J145" s="412"/>
      <c r="K145" s="412"/>
      <c r="L145" s="412"/>
      <c r="M145" s="412"/>
      <c r="N145" s="412"/>
      <c r="O145" s="412">
        <f t="shared" si="23"/>
        <v>1824.67</v>
      </c>
      <c r="P145" s="412">
        <f t="shared" si="23"/>
        <v>1737.67</v>
      </c>
      <c r="Q145" s="412">
        <f t="shared" si="23"/>
        <v>87</v>
      </c>
      <c r="R145" s="412">
        <f t="shared" si="23"/>
        <v>0</v>
      </c>
      <c r="S145" s="16"/>
    </row>
    <row r="146" spans="1:19" ht="45">
      <c r="A146" s="8">
        <v>1</v>
      </c>
      <c r="B146" s="319" t="s">
        <v>329</v>
      </c>
      <c r="C146" s="8" t="s">
        <v>960</v>
      </c>
      <c r="D146" s="25" t="s">
        <v>52</v>
      </c>
      <c r="E146" s="409">
        <f t="shared" ref="E146:E209" si="24">F146+G146</f>
        <v>1050</v>
      </c>
      <c r="F146" s="409">
        <v>1000</v>
      </c>
      <c r="G146" s="409">
        <v>50</v>
      </c>
      <c r="H146" s="416">
        <v>0</v>
      </c>
      <c r="I146" s="416"/>
      <c r="J146" s="416"/>
      <c r="K146" s="416"/>
      <c r="L146" s="416"/>
      <c r="M146" s="416"/>
      <c r="N146" s="416"/>
      <c r="O146" s="409">
        <f t="shared" ref="O146:O209" si="25">P146+Q146</f>
        <v>1050</v>
      </c>
      <c r="P146" s="409">
        <v>1000</v>
      </c>
      <c r="Q146" s="409">
        <v>50</v>
      </c>
      <c r="R146" s="416"/>
      <c r="S146" s="15"/>
    </row>
    <row r="147" spans="1:19" ht="45">
      <c r="A147" s="8">
        <v>2</v>
      </c>
      <c r="B147" s="319" t="s">
        <v>331</v>
      </c>
      <c r="C147" s="364" t="s">
        <v>959</v>
      </c>
      <c r="D147" s="25" t="s">
        <v>52</v>
      </c>
      <c r="E147" s="409">
        <f t="shared" si="24"/>
        <v>774.67</v>
      </c>
      <c r="F147" s="409">
        <v>737.67</v>
      </c>
      <c r="G147" s="409">
        <v>37</v>
      </c>
      <c r="H147" s="416">
        <v>0</v>
      </c>
      <c r="I147" s="416"/>
      <c r="J147" s="416"/>
      <c r="K147" s="416"/>
      <c r="L147" s="416"/>
      <c r="M147" s="416"/>
      <c r="N147" s="416"/>
      <c r="O147" s="409">
        <f t="shared" si="25"/>
        <v>774.67</v>
      </c>
      <c r="P147" s="409">
        <v>737.67</v>
      </c>
      <c r="Q147" s="409">
        <v>37</v>
      </c>
      <c r="R147" s="416"/>
      <c r="S147" s="15"/>
    </row>
    <row r="148" spans="1:19" ht="45">
      <c r="A148" s="8">
        <v>3</v>
      </c>
      <c r="B148" s="319" t="s">
        <v>333</v>
      </c>
      <c r="C148" s="8" t="s">
        <v>1046</v>
      </c>
      <c r="D148" s="25" t="s">
        <v>53</v>
      </c>
      <c r="E148" s="409">
        <f t="shared" si="24"/>
        <v>876.75</v>
      </c>
      <c r="F148" s="409">
        <v>835</v>
      </c>
      <c r="G148" s="409">
        <v>41.75</v>
      </c>
      <c r="H148" s="416">
        <v>0</v>
      </c>
      <c r="I148" s="416"/>
      <c r="J148" s="416"/>
      <c r="K148" s="416"/>
      <c r="L148" s="416"/>
      <c r="M148" s="416"/>
      <c r="N148" s="416"/>
      <c r="O148" s="409">
        <f t="shared" si="25"/>
        <v>0</v>
      </c>
      <c r="P148" s="416"/>
      <c r="Q148" s="416"/>
      <c r="R148" s="416"/>
      <c r="S148" s="15"/>
    </row>
    <row r="149" spans="1:19" ht="30">
      <c r="A149" s="8">
        <v>4</v>
      </c>
      <c r="B149" s="319" t="s">
        <v>335</v>
      </c>
      <c r="C149" s="8" t="s">
        <v>1047</v>
      </c>
      <c r="D149" s="25" t="s">
        <v>53</v>
      </c>
      <c r="E149" s="409">
        <f t="shared" si="24"/>
        <v>315</v>
      </c>
      <c r="F149" s="409">
        <v>300</v>
      </c>
      <c r="G149" s="409">
        <v>15</v>
      </c>
      <c r="H149" s="416">
        <v>0</v>
      </c>
      <c r="I149" s="416"/>
      <c r="J149" s="416"/>
      <c r="K149" s="416"/>
      <c r="L149" s="416"/>
      <c r="M149" s="416"/>
      <c r="N149" s="416"/>
      <c r="O149" s="409">
        <f t="shared" si="25"/>
        <v>0</v>
      </c>
      <c r="P149" s="416"/>
      <c r="Q149" s="416"/>
      <c r="R149" s="416"/>
      <c r="S149" s="15"/>
    </row>
    <row r="150" spans="1:19" ht="30">
      <c r="A150" s="8">
        <v>5</v>
      </c>
      <c r="B150" s="319" t="s">
        <v>338</v>
      </c>
      <c r="C150" s="8" t="s">
        <v>1048</v>
      </c>
      <c r="D150" s="25" t="s">
        <v>53</v>
      </c>
      <c r="E150" s="409">
        <f t="shared" si="24"/>
        <v>735</v>
      </c>
      <c r="F150" s="409">
        <v>700</v>
      </c>
      <c r="G150" s="409">
        <v>35</v>
      </c>
      <c r="H150" s="416">
        <v>0</v>
      </c>
      <c r="I150" s="416"/>
      <c r="J150" s="416"/>
      <c r="K150" s="416"/>
      <c r="L150" s="416"/>
      <c r="M150" s="416"/>
      <c r="N150" s="416"/>
      <c r="O150" s="409">
        <f t="shared" si="25"/>
        <v>0</v>
      </c>
      <c r="P150" s="416"/>
      <c r="Q150" s="416"/>
      <c r="R150" s="416"/>
      <c r="S150" s="15"/>
    </row>
    <row r="151" spans="1:19" ht="45">
      <c r="A151" s="8">
        <v>6</v>
      </c>
      <c r="B151" s="319" t="s">
        <v>340</v>
      </c>
      <c r="C151" s="8" t="s">
        <v>960</v>
      </c>
      <c r="D151" s="25" t="s">
        <v>53</v>
      </c>
      <c r="E151" s="409">
        <f t="shared" si="24"/>
        <v>840</v>
      </c>
      <c r="F151" s="409">
        <v>800</v>
      </c>
      <c r="G151" s="409">
        <v>40</v>
      </c>
      <c r="H151" s="416">
        <v>0</v>
      </c>
      <c r="I151" s="416"/>
      <c r="J151" s="416"/>
      <c r="K151" s="416"/>
      <c r="L151" s="416"/>
      <c r="M151" s="416"/>
      <c r="N151" s="416"/>
      <c r="O151" s="409">
        <f t="shared" si="25"/>
        <v>0</v>
      </c>
      <c r="P151" s="416"/>
      <c r="Q151" s="416"/>
      <c r="R151" s="416"/>
      <c r="S151" s="15"/>
    </row>
    <row r="152" spans="1:19" ht="30">
      <c r="A152" s="8">
        <v>7</v>
      </c>
      <c r="B152" s="319" t="s">
        <v>342</v>
      </c>
      <c r="C152" s="8" t="s">
        <v>1049</v>
      </c>
      <c r="D152" s="8" t="s">
        <v>54</v>
      </c>
      <c r="E152" s="409">
        <f t="shared" si="24"/>
        <v>1050</v>
      </c>
      <c r="F152" s="409">
        <v>1000</v>
      </c>
      <c r="G152" s="409">
        <v>50</v>
      </c>
      <c r="H152" s="416">
        <v>0</v>
      </c>
      <c r="I152" s="416"/>
      <c r="J152" s="416"/>
      <c r="K152" s="416"/>
      <c r="L152" s="416"/>
      <c r="M152" s="416"/>
      <c r="N152" s="416"/>
      <c r="O152" s="409">
        <f t="shared" si="25"/>
        <v>0</v>
      </c>
      <c r="P152" s="416"/>
      <c r="Q152" s="416"/>
      <c r="R152" s="416"/>
      <c r="S152" s="15"/>
    </row>
    <row r="153" spans="1:19" ht="30">
      <c r="A153" s="8">
        <v>8</v>
      </c>
      <c r="B153" s="319" t="s">
        <v>344</v>
      </c>
      <c r="C153" s="8" t="s">
        <v>1088</v>
      </c>
      <c r="D153" s="8" t="s">
        <v>54</v>
      </c>
      <c r="E153" s="409">
        <f t="shared" si="24"/>
        <v>361.2</v>
      </c>
      <c r="F153" s="409">
        <v>344</v>
      </c>
      <c r="G153" s="409">
        <v>17.2</v>
      </c>
      <c r="H153" s="416">
        <v>0</v>
      </c>
      <c r="I153" s="416"/>
      <c r="J153" s="416"/>
      <c r="K153" s="416"/>
      <c r="L153" s="416"/>
      <c r="M153" s="416"/>
      <c r="N153" s="416"/>
      <c r="O153" s="409">
        <f t="shared" si="25"/>
        <v>0</v>
      </c>
      <c r="P153" s="416"/>
      <c r="Q153" s="416"/>
      <c r="R153" s="416"/>
      <c r="S153" s="15"/>
    </row>
    <row r="154" spans="1:19" ht="30">
      <c r="A154" s="8">
        <v>9</v>
      </c>
      <c r="B154" s="319" t="s">
        <v>346</v>
      </c>
      <c r="C154" s="8" t="s">
        <v>1050</v>
      </c>
      <c r="D154" s="8" t="s">
        <v>54</v>
      </c>
      <c r="E154" s="409">
        <f t="shared" si="24"/>
        <v>1050</v>
      </c>
      <c r="F154" s="409">
        <v>1000</v>
      </c>
      <c r="G154" s="409">
        <v>50</v>
      </c>
      <c r="H154" s="416">
        <v>0</v>
      </c>
      <c r="I154" s="416"/>
      <c r="J154" s="416"/>
      <c r="K154" s="416"/>
      <c r="L154" s="416"/>
      <c r="M154" s="416"/>
      <c r="N154" s="416"/>
      <c r="O154" s="409">
        <f t="shared" si="25"/>
        <v>0</v>
      </c>
      <c r="P154" s="416"/>
      <c r="Q154" s="416"/>
      <c r="R154" s="416"/>
      <c r="S154" s="15"/>
    </row>
    <row r="155" spans="1:19" ht="45">
      <c r="A155" s="8">
        <v>10</v>
      </c>
      <c r="B155" s="319" t="s">
        <v>349</v>
      </c>
      <c r="C155" s="8" t="s">
        <v>1051</v>
      </c>
      <c r="D155" s="8" t="s">
        <v>54</v>
      </c>
      <c r="E155" s="409">
        <f t="shared" si="24"/>
        <v>320.25</v>
      </c>
      <c r="F155" s="409">
        <v>305</v>
      </c>
      <c r="G155" s="409">
        <v>15.25</v>
      </c>
      <c r="H155" s="416">
        <v>0</v>
      </c>
      <c r="I155" s="416"/>
      <c r="J155" s="416"/>
      <c r="K155" s="416"/>
      <c r="L155" s="416"/>
      <c r="M155" s="416"/>
      <c r="N155" s="416"/>
      <c r="O155" s="409">
        <f t="shared" si="25"/>
        <v>0</v>
      </c>
      <c r="P155" s="416"/>
      <c r="Q155" s="416"/>
      <c r="R155" s="416"/>
      <c r="S155" s="15"/>
    </row>
    <row r="156" spans="1:19" ht="30">
      <c r="A156" s="8">
        <v>11</v>
      </c>
      <c r="B156" s="319" t="s">
        <v>351</v>
      </c>
      <c r="C156" s="8" t="s">
        <v>1052</v>
      </c>
      <c r="D156" s="8" t="s">
        <v>55</v>
      </c>
      <c r="E156" s="409">
        <f t="shared" si="24"/>
        <v>420</v>
      </c>
      <c r="F156" s="409">
        <v>400</v>
      </c>
      <c r="G156" s="409">
        <v>20</v>
      </c>
      <c r="H156" s="416">
        <v>0</v>
      </c>
      <c r="I156" s="416"/>
      <c r="J156" s="416"/>
      <c r="K156" s="416"/>
      <c r="L156" s="416"/>
      <c r="M156" s="416"/>
      <c r="N156" s="416"/>
      <c r="O156" s="409">
        <f t="shared" si="25"/>
        <v>0</v>
      </c>
      <c r="P156" s="416"/>
      <c r="Q156" s="416"/>
      <c r="R156" s="416"/>
      <c r="S156" s="15"/>
    </row>
    <row r="157" spans="1:19" ht="30">
      <c r="A157" s="8">
        <v>12</v>
      </c>
      <c r="B157" s="319" t="s">
        <v>353</v>
      </c>
      <c r="C157" s="8" t="s">
        <v>1053</v>
      </c>
      <c r="D157" s="8" t="s">
        <v>55</v>
      </c>
      <c r="E157" s="409">
        <f t="shared" si="24"/>
        <v>454.65</v>
      </c>
      <c r="F157" s="409">
        <v>433</v>
      </c>
      <c r="G157" s="409">
        <v>21.65</v>
      </c>
      <c r="H157" s="416">
        <v>0</v>
      </c>
      <c r="I157" s="416"/>
      <c r="J157" s="416"/>
      <c r="K157" s="416"/>
      <c r="L157" s="416"/>
      <c r="M157" s="416"/>
      <c r="N157" s="416"/>
      <c r="O157" s="409">
        <f t="shared" si="25"/>
        <v>0</v>
      </c>
      <c r="P157" s="416"/>
      <c r="Q157" s="416"/>
      <c r="R157" s="416"/>
      <c r="S157" s="15"/>
    </row>
    <row r="158" spans="1:19" ht="45">
      <c r="A158" s="8">
        <v>13</v>
      </c>
      <c r="B158" s="319" t="s">
        <v>355</v>
      </c>
      <c r="C158" s="8" t="s">
        <v>1046</v>
      </c>
      <c r="D158" s="8" t="s">
        <v>55</v>
      </c>
      <c r="E158" s="409">
        <f t="shared" si="24"/>
        <v>1050</v>
      </c>
      <c r="F158" s="409">
        <v>1000</v>
      </c>
      <c r="G158" s="409">
        <v>50</v>
      </c>
      <c r="H158" s="416"/>
      <c r="I158" s="416"/>
      <c r="J158" s="416"/>
      <c r="K158" s="416"/>
      <c r="L158" s="416"/>
      <c r="M158" s="416"/>
      <c r="N158" s="416"/>
      <c r="O158" s="409">
        <f t="shared" si="25"/>
        <v>0</v>
      </c>
      <c r="P158" s="416"/>
      <c r="Q158" s="416"/>
      <c r="R158" s="416"/>
      <c r="S158" s="15"/>
    </row>
    <row r="159" spans="1:19" ht="45">
      <c r="A159" s="8">
        <v>14</v>
      </c>
      <c r="B159" s="319" t="s">
        <v>356</v>
      </c>
      <c r="C159" s="8" t="s">
        <v>960</v>
      </c>
      <c r="D159" s="8" t="s">
        <v>55</v>
      </c>
      <c r="E159" s="409">
        <f t="shared" si="24"/>
        <v>420</v>
      </c>
      <c r="F159" s="409">
        <v>400</v>
      </c>
      <c r="G159" s="409">
        <v>20</v>
      </c>
      <c r="H159" s="416"/>
      <c r="I159" s="416"/>
      <c r="J159" s="416"/>
      <c r="K159" s="416"/>
      <c r="L159" s="416"/>
      <c r="M159" s="416"/>
      <c r="N159" s="416"/>
      <c r="O159" s="409">
        <f t="shared" si="25"/>
        <v>0</v>
      </c>
      <c r="P159" s="416"/>
      <c r="Q159" s="416"/>
      <c r="R159" s="416"/>
      <c r="S159" s="15"/>
    </row>
    <row r="160" spans="1:19" ht="30">
      <c r="A160" s="8">
        <v>15</v>
      </c>
      <c r="B160" s="319" t="s">
        <v>357</v>
      </c>
      <c r="C160" s="8" t="s">
        <v>1054</v>
      </c>
      <c r="D160" s="8" t="s">
        <v>55</v>
      </c>
      <c r="E160" s="409">
        <f t="shared" si="24"/>
        <v>420.01</v>
      </c>
      <c r="F160" s="409">
        <v>400</v>
      </c>
      <c r="G160" s="409">
        <v>20.010000000000002</v>
      </c>
      <c r="H160" s="416"/>
      <c r="I160" s="416"/>
      <c r="J160" s="416"/>
      <c r="K160" s="416"/>
      <c r="L160" s="416"/>
      <c r="M160" s="416"/>
      <c r="N160" s="416"/>
      <c r="O160" s="409">
        <f t="shared" si="25"/>
        <v>0</v>
      </c>
      <c r="P160" s="416"/>
      <c r="Q160" s="416"/>
      <c r="R160" s="416"/>
      <c r="S160" s="15"/>
    </row>
    <row r="161" spans="1:19">
      <c r="A161" s="6" t="s">
        <v>998</v>
      </c>
      <c r="B161" s="317" t="s">
        <v>359</v>
      </c>
      <c r="C161" s="22"/>
      <c r="D161" s="21"/>
      <c r="E161" s="412">
        <f>SUM(E162:E175)</f>
        <v>11098.64</v>
      </c>
      <c r="F161" s="412">
        <f t="shared" ref="F161:R161" si="26">SUM(F162:F175)</f>
        <v>10569.14</v>
      </c>
      <c r="G161" s="412">
        <f t="shared" si="26"/>
        <v>529.5</v>
      </c>
      <c r="H161" s="412">
        <f t="shared" si="26"/>
        <v>0</v>
      </c>
      <c r="I161" s="412"/>
      <c r="J161" s="412"/>
      <c r="K161" s="412"/>
      <c r="L161" s="412"/>
      <c r="M161" s="412"/>
      <c r="N161" s="412"/>
      <c r="O161" s="412">
        <f t="shared" si="26"/>
        <v>1997.25</v>
      </c>
      <c r="P161" s="412">
        <f t="shared" si="26"/>
        <v>1902.25</v>
      </c>
      <c r="Q161" s="412">
        <f t="shared" si="26"/>
        <v>95</v>
      </c>
      <c r="R161" s="412">
        <f t="shared" si="26"/>
        <v>0</v>
      </c>
      <c r="S161" s="16"/>
    </row>
    <row r="162" spans="1:19" ht="45">
      <c r="A162" s="8">
        <v>1</v>
      </c>
      <c r="B162" s="319" t="s">
        <v>360</v>
      </c>
      <c r="C162" s="8" t="s">
        <v>958</v>
      </c>
      <c r="D162" s="25" t="s">
        <v>52</v>
      </c>
      <c r="E162" s="409">
        <f t="shared" si="24"/>
        <v>737.25</v>
      </c>
      <c r="F162" s="409">
        <v>702.25</v>
      </c>
      <c r="G162" s="409">
        <v>35</v>
      </c>
      <c r="H162" s="416">
        <v>0</v>
      </c>
      <c r="I162" s="416"/>
      <c r="J162" s="416"/>
      <c r="K162" s="416"/>
      <c r="L162" s="416"/>
      <c r="M162" s="416"/>
      <c r="N162" s="416"/>
      <c r="O162" s="409">
        <f t="shared" si="25"/>
        <v>737.25</v>
      </c>
      <c r="P162" s="409">
        <v>702.25</v>
      </c>
      <c r="Q162" s="409">
        <v>35</v>
      </c>
      <c r="R162" s="416"/>
      <c r="S162" s="15"/>
    </row>
    <row r="163" spans="1:19" ht="30">
      <c r="A163" s="8">
        <v>2</v>
      </c>
      <c r="B163" s="319" t="s">
        <v>362</v>
      </c>
      <c r="C163" s="8" t="s">
        <v>957</v>
      </c>
      <c r="D163" s="25" t="s">
        <v>52</v>
      </c>
      <c r="E163" s="409">
        <f t="shared" si="24"/>
        <v>420</v>
      </c>
      <c r="F163" s="409">
        <v>400</v>
      </c>
      <c r="G163" s="409">
        <v>20</v>
      </c>
      <c r="H163" s="416">
        <v>0</v>
      </c>
      <c r="I163" s="416"/>
      <c r="J163" s="416"/>
      <c r="K163" s="416"/>
      <c r="L163" s="416"/>
      <c r="M163" s="416"/>
      <c r="N163" s="416"/>
      <c r="O163" s="409">
        <f t="shared" si="25"/>
        <v>420</v>
      </c>
      <c r="P163" s="409">
        <v>400</v>
      </c>
      <c r="Q163" s="409">
        <v>20</v>
      </c>
      <c r="R163" s="416"/>
      <c r="S163" s="15"/>
    </row>
    <row r="164" spans="1:19" ht="30">
      <c r="A164" s="8">
        <v>3</v>
      </c>
      <c r="B164" s="319" t="s">
        <v>364</v>
      </c>
      <c r="C164" s="8" t="s">
        <v>956</v>
      </c>
      <c r="D164" s="25" t="s">
        <v>52</v>
      </c>
      <c r="E164" s="409">
        <f t="shared" si="24"/>
        <v>420</v>
      </c>
      <c r="F164" s="409">
        <v>400</v>
      </c>
      <c r="G164" s="409">
        <v>20</v>
      </c>
      <c r="H164" s="416">
        <v>0</v>
      </c>
      <c r="I164" s="416"/>
      <c r="J164" s="416"/>
      <c r="K164" s="416"/>
      <c r="L164" s="416"/>
      <c r="M164" s="416"/>
      <c r="N164" s="416"/>
      <c r="O164" s="409">
        <f t="shared" si="25"/>
        <v>420</v>
      </c>
      <c r="P164" s="409">
        <v>400</v>
      </c>
      <c r="Q164" s="409">
        <v>20</v>
      </c>
      <c r="R164" s="416"/>
      <c r="S164" s="15"/>
    </row>
    <row r="165" spans="1:19" ht="45">
      <c r="A165" s="8">
        <v>4</v>
      </c>
      <c r="B165" s="319" t="s">
        <v>366</v>
      </c>
      <c r="C165" s="8" t="s">
        <v>955</v>
      </c>
      <c r="D165" s="25" t="s">
        <v>52</v>
      </c>
      <c r="E165" s="409">
        <f t="shared" si="24"/>
        <v>420</v>
      </c>
      <c r="F165" s="409">
        <v>400</v>
      </c>
      <c r="G165" s="409">
        <v>20</v>
      </c>
      <c r="H165" s="416">
        <v>0</v>
      </c>
      <c r="I165" s="416"/>
      <c r="J165" s="416"/>
      <c r="K165" s="416"/>
      <c r="L165" s="416"/>
      <c r="M165" s="416"/>
      <c r="N165" s="416"/>
      <c r="O165" s="409">
        <f t="shared" si="25"/>
        <v>420</v>
      </c>
      <c r="P165" s="409">
        <v>400</v>
      </c>
      <c r="Q165" s="409">
        <v>20</v>
      </c>
      <c r="R165" s="416"/>
      <c r="S165" s="15"/>
    </row>
    <row r="166" spans="1:19" ht="45">
      <c r="A166" s="8">
        <v>5</v>
      </c>
      <c r="B166" s="319" t="s">
        <v>368</v>
      </c>
      <c r="C166" s="8" t="s">
        <v>1055</v>
      </c>
      <c r="D166" s="8" t="s">
        <v>53</v>
      </c>
      <c r="E166" s="409">
        <f t="shared" si="24"/>
        <v>1455</v>
      </c>
      <c r="F166" s="409">
        <v>1386</v>
      </c>
      <c r="G166" s="409">
        <v>69</v>
      </c>
      <c r="H166" s="416"/>
      <c r="I166" s="416"/>
      <c r="J166" s="416"/>
      <c r="K166" s="416"/>
      <c r="L166" s="416"/>
      <c r="M166" s="416"/>
      <c r="N166" s="416"/>
      <c r="O166" s="409">
        <f t="shared" si="25"/>
        <v>0</v>
      </c>
      <c r="P166" s="416"/>
      <c r="Q166" s="416"/>
      <c r="R166" s="416"/>
      <c r="S166" s="15"/>
    </row>
    <row r="167" spans="1:19" ht="60">
      <c r="A167" s="8">
        <v>6</v>
      </c>
      <c r="B167" s="319" t="s">
        <v>370</v>
      </c>
      <c r="C167" s="8" t="s">
        <v>1056</v>
      </c>
      <c r="D167" s="8" t="s">
        <v>53</v>
      </c>
      <c r="E167" s="409">
        <f t="shared" si="24"/>
        <v>1890</v>
      </c>
      <c r="F167" s="409">
        <v>1800</v>
      </c>
      <c r="G167" s="409">
        <v>90</v>
      </c>
      <c r="H167" s="416"/>
      <c r="I167" s="416"/>
      <c r="J167" s="416"/>
      <c r="K167" s="416"/>
      <c r="L167" s="416"/>
      <c r="M167" s="416"/>
      <c r="N167" s="416"/>
      <c r="O167" s="409">
        <f t="shared" si="25"/>
        <v>0</v>
      </c>
      <c r="P167" s="416"/>
      <c r="Q167" s="416"/>
      <c r="R167" s="416"/>
      <c r="S167" s="15"/>
    </row>
    <row r="168" spans="1:19" ht="45">
      <c r="A168" s="8">
        <v>7</v>
      </c>
      <c r="B168" s="319" t="s">
        <v>373</v>
      </c>
      <c r="C168" s="8" t="s">
        <v>1057</v>
      </c>
      <c r="D168" s="8" t="s">
        <v>53</v>
      </c>
      <c r="E168" s="409">
        <f t="shared" si="24"/>
        <v>1575</v>
      </c>
      <c r="F168" s="409">
        <v>1500</v>
      </c>
      <c r="G168" s="409">
        <v>75</v>
      </c>
      <c r="H168" s="416"/>
      <c r="I168" s="416"/>
      <c r="J168" s="416"/>
      <c r="K168" s="416"/>
      <c r="L168" s="416"/>
      <c r="M168" s="416"/>
      <c r="N168" s="416"/>
      <c r="O168" s="409">
        <f t="shared" si="25"/>
        <v>0</v>
      </c>
      <c r="P168" s="416"/>
      <c r="Q168" s="416"/>
      <c r="R168" s="416"/>
      <c r="S168" s="15"/>
    </row>
    <row r="169" spans="1:19" ht="30">
      <c r="A169" s="8">
        <v>8</v>
      </c>
      <c r="B169" s="319" t="s">
        <v>375</v>
      </c>
      <c r="C169" s="8" t="s">
        <v>1058</v>
      </c>
      <c r="D169" s="8" t="s">
        <v>54</v>
      </c>
      <c r="E169" s="409">
        <f t="shared" si="24"/>
        <v>1064</v>
      </c>
      <c r="F169" s="409">
        <v>1014</v>
      </c>
      <c r="G169" s="409">
        <v>50</v>
      </c>
      <c r="H169" s="416"/>
      <c r="I169" s="416"/>
      <c r="J169" s="416"/>
      <c r="K169" s="416"/>
      <c r="L169" s="416"/>
      <c r="M169" s="416"/>
      <c r="N169" s="416"/>
      <c r="O169" s="409">
        <f t="shared" si="25"/>
        <v>0</v>
      </c>
      <c r="P169" s="416"/>
      <c r="Q169" s="416"/>
      <c r="R169" s="416"/>
      <c r="S169" s="15"/>
    </row>
    <row r="170" spans="1:19" ht="45">
      <c r="A170" s="8">
        <v>9</v>
      </c>
      <c r="B170" s="319" t="s">
        <v>378</v>
      </c>
      <c r="C170" s="8" t="s">
        <v>1059</v>
      </c>
      <c r="D170" s="8" t="s">
        <v>54</v>
      </c>
      <c r="E170" s="409">
        <f t="shared" si="24"/>
        <v>504</v>
      </c>
      <c r="F170" s="409">
        <v>480</v>
      </c>
      <c r="G170" s="409">
        <v>24</v>
      </c>
      <c r="H170" s="416">
        <v>0</v>
      </c>
      <c r="I170" s="416"/>
      <c r="J170" s="416"/>
      <c r="K170" s="416"/>
      <c r="L170" s="416"/>
      <c r="M170" s="416"/>
      <c r="N170" s="416"/>
      <c r="O170" s="409">
        <f t="shared" si="25"/>
        <v>0</v>
      </c>
      <c r="P170" s="416"/>
      <c r="Q170" s="416"/>
      <c r="R170" s="416"/>
      <c r="S170" s="15"/>
    </row>
    <row r="171" spans="1:19" ht="30">
      <c r="A171" s="8">
        <v>10</v>
      </c>
      <c r="B171" s="365" t="s">
        <v>937</v>
      </c>
      <c r="C171" s="8" t="s">
        <v>1060</v>
      </c>
      <c r="D171" s="8" t="s">
        <v>54</v>
      </c>
      <c r="E171" s="409">
        <f t="shared" si="24"/>
        <v>169.5</v>
      </c>
      <c r="F171" s="409">
        <v>160</v>
      </c>
      <c r="G171" s="409">
        <v>9.5</v>
      </c>
      <c r="H171" s="416">
        <v>0</v>
      </c>
      <c r="I171" s="416"/>
      <c r="J171" s="416"/>
      <c r="K171" s="416"/>
      <c r="L171" s="416"/>
      <c r="M171" s="416"/>
      <c r="N171" s="416"/>
      <c r="O171" s="409">
        <f t="shared" si="25"/>
        <v>0</v>
      </c>
      <c r="P171" s="416"/>
      <c r="Q171" s="416"/>
      <c r="R171" s="416"/>
      <c r="S171" s="15"/>
    </row>
    <row r="172" spans="1:19" ht="30">
      <c r="A172" s="8">
        <v>11</v>
      </c>
      <c r="B172" s="319" t="s">
        <v>383</v>
      </c>
      <c r="C172" s="8" t="s">
        <v>1061</v>
      </c>
      <c r="D172" s="8" t="s">
        <v>54</v>
      </c>
      <c r="E172" s="409">
        <f t="shared" si="24"/>
        <v>420</v>
      </c>
      <c r="F172" s="409">
        <v>400</v>
      </c>
      <c r="G172" s="409">
        <v>20</v>
      </c>
      <c r="H172" s="416">
        <v>0</v>
      </c>
      <c r="I172" s="416"/>
      <c r="J172" s="416"/>
      <c r="K172" s="416"/>
      <c r="L172" s="416"/>
      <c r="M172" s="416"/>
      <c r="N172" s="416"/>
      <c r="O172" s="409">
        <f t="shared" si="25"/>
        <v>0</v>
      </c>
      <c r="P172" s="416"/>
      <c r="Q172" s="416"/>
      <c r="R172" s="416"/>
      <c r="S172" s="15"/>
    </row>
    <row r="173" spans="1:19" ht="30">
      <c r="A173" s="8">
        <v>12</v>
      </c>
      <c r="B173" s="319" t="s">
        <v>386</v>
      </c>
      <c r="C173" s="8" t="s">
        <v>1061</v>
      </c>
      <c r="D173" s="25" t="s">
        <v>55</v>
      </c>
      <c r="E173" s="409">
        <f t="shared" si="24"/>
        <v>414.89</v>
      </c>
      <c r="F173" s="409">
        <v>394.89</v>
      </c>
      <c r="G173" s="409">
        <v>20</v>
      </c>
      <c r="H173" s="416">
        <v>0</v>
      </c>
      <c r="I173" s="416"/>
      <c r="J173" s="416"/>
      <c r="K173" s="416"/>
      <c r="L173" s="416"/>
      <c r="M173" s="416"/>
      <c r="N173" s="416"/>
      <c r="O173" s="409">
        <f t="shared" si="25"/>
        <v>0</v>
      </c>
      <c r="P173" s="416"/>
      <c r="Q173" s="416"/>
      <c r="R173" s="416"/>
      <c r="S173" s="15"/>
    </row>
    <row r="174" spans="1:19" ht="45">
      <c r="A174" s="8">
        <v>13</v>
      </c>
      <c r="B174" s="319" t="s">
        <v>388</v>
      </c>
      <c r="C174" s="8" t="s">
        <v>1059</v>
      </c>
      <c r="D174" s="25" t="s">
        <v>55</v>
      </c>
      <c r="E174" s="409">
        <f t="shared" si="24"/>
        <v>559</v>
      </c>
      <c r="F174" s="409">
        <v>532</v>
      </c>
      <c r="G174" s="409">
        <v>27</v>
      </c>
      <c r="H174" s="416">
        <v>0</v>
      </c>
      <c r="I174" s="416"/>
      <c r="J174" s="416"/>
      <c r="K174" s="416"/>
      <c r="L174" s="416"/>
      <c r="M174" s="416"/>
      <c r="N174" s="416"/>
      <c r="O174" s="409">
        <f t="shared" si="25"/>
        <v>0</v>
      </c>
      <c r="P174" s="416"/>
      <c r="Q174" s="416"/>
      <c r="R174" s="416"/>
      <c r="S174" s="15"/>
    </row>
    <row r="175" spans="1:19" ht="45">
      <c r="A175" s="8">
        <v>14</v>
      </c>
      <c r="B175" s="319" t="s">
        <v>390</v>
      </c>
      <c r="C175" s="8" t="s">
        <v>1061</v>
      </c>
      <c r="D175" s="25" t="s">
        <v>55</v>
      </c>
      <c r="E175" s="409">
        <f t="shared" si="24"/>
        <v>1050</v>
      </c>
      <c r="F175" s="409">
        <v>1000</v>
      </c>
      <c r="G175" s="409">
        <v>50</v>
      </c>
      <c r="H175" s="416">
        <v>0</v>
      </c>
      <c r="I175" s="416"/>
      <c r="J175" s="416"/>
      <c r="K175" s="416"/>
      <c r="L175" s="416"/>
      <c r="M175" s="416"/>
      <c r="N175" s="416"/>
      <c r="O175" s="409">
        <f t="shared" si="25"/>
        <v>0</v>
      </c>
      <c r="P175" s="416"/>
      <c r="Q175" s="416"/>
      <c r="R175" s="416"/>
      <c r="S175" s="15"/>
    </row>
    <row r="176" spans="1:19">
      <c r="A176" s="6" t="s">
        <v>999</v>
      </c>
      <c r="B176" s="317" t="s">
        <v>393</v>
      </c>
      <c r="C176" s="22"/>
      <c r="D176" s="21"/>
      <c r="E176" s="412">
        <f>SUM(E177:E195)</f>
        <v>10113.950000000001</v>
      </c>
      <c r="F176" s="412">
        <f t="shared" ref="F176:R176" si="27">SUM(F177:F195)</f>
        <v>9632.9500000000007</v>
      </c>
      <c r="G176" s="412">
        <f t="shared" si="27"/>
        <v>481</v>
      </c>
      <c r="H176" s="412">
        <f t="shared" si="27"/>
        <v>0</v>
      </c>
      <c r="I176" s="412"/>
      <c r="J176" s="412"/>
      <c r="K176" s="412"/>
      <c r="L176" s="412"/>
      <c r="M176" s="412"/>
      <c r="N176" s="412"/>
      <c r="O176" s="412">
        <f t="shared" si="27"/>
        <v>2066.75</v>
      </c>
      <c r="P176" s="412">
        <f t="shared" si="27"/>
        <v>1983.75</v>
      </c>
      <c r="Q176" s="412">
        <f t="shared" si="27"/>
        <v>83</v>
      </c>
      <c r="R176" s="412">
        <f t="shared" si="27"/>
        <v>0</v>
      </c>
      <c r="S176" s="16"/>
    </row>
    <row r="177" spans="1:19" ht="30">
      <c r="A177" s="8">
        <v>1</v>
      </c>
      <c r="B177" s="331" t="s">
        <v>394</v>
      </c>
      <c r="C177" s="26" t="s">
        <v>954</v>
      </c>
      <c r="D177" s="25" t="s">
        <v>52</v>
      </c>
      <c r="E177" s="409">
        <f t="shared" si="24"/>
        <v>1047</v>
      </c>
      <c r="F177" s="409">
        <v>997</v>
      </c>
      <c r="G177" s="409">
        <v>50</v>
      </c>
      <c r="H177" s="416">
        <v>0</v>
      </c>
      <c r="I177" s="416"/>
      <c r="J177" s="416"/>
      <c r="K177" s="416"/>
      <c r="L177" s="416"/>
      <c r="M177" s="416"/>
      <c r="N177" s="416"/>
      <c r="O177" s="409">
        <f t="shared" si="25"/>
        <v>1047</v>
      </c>
      <c r="P177" s="409">
        <v>997</v>
      </c>
      <c r="Q177" s="409">
        <v>50</v>
      </c>
      <c r="R177" s="416"/>
      <c r="S177" s="15"/>
    </row>
    <row r="178" spans="1:19" ht="30">
      <c r="A178" s="8">
        <v>2</v>
      </c>
      <c r="B178" s="331" t="s">
        <v>397</v>
      </c>
      <c r="C178" s="26" t="s">
        <v>953</v>
      </c>
      <c r="D178" s="25" t="s">
        <v>52</v>
      </c>
      <c r="E178" s="409">
        <f t="shared" si="24"/>
        <v>701</v>
      </c>
      <c r="F178" s="409">
        <v>668</v>
      </c>
      <c r="G178" s="409">
        <v>33</v>
      </c>
      <c r="H178" s="416">
        <v>0</v>
      </c>
      <c r="I178" s="416"/>
      <c r="J178" s="416"/>
      <c r="K178" s="416"/>
      <c r="L178" s="416"/>
      <c r="M178" s="416"/>
      <c r="N178" s="416"/>
      <c r="O178" s="409">
        <f t="shared" si="25"/>
        <v>701</v>
      </c>
      <c r="P178" s="409">
        <v>668</v>
      </c>
      <c r="Q178" s="409">
        <v>33</v>
      </c>
      <c r="R178" s="416"/>
      <c r="S178" s="15"/>
    </row>
    <row r="179" spans="1:19" ht="30">
      <c r="A179" s="8">
        <v>3</v>
      </c>
      <c r="B179" s="331" t="s">
        <v>400</v>
      </c>
      <c r="C179" s="26" t="s">
        <v>952</v>
      </c>
      <c r="D179" s="25" t="s">
        <v>52</v>
      </c>
      <c r="E179" s="409">
        <f t="shared" si="24"/>
        <v>399</v>
      </c>
      <c r="F179" s="409">
        <v>380</v>
      </c>
      <c r="G179" s="409">
        <v>19</v>
      </c>
      <c r="H179" s="416">
        <v>0</v>
      </c>
      <c r="I179" s="416"/>
      <c r="J179" s="416"/>
      <c r="K179" s="416"/>
      <c r="L179" s="416"/>
      <c r="M179" s="416"/>
      <c r="N179" s="416"/>
      <c r="O179" s="409">
        <f t="shared" si="25"/>
        <v>318.75</v>
      </c>
      <c r="P179" s="409">
        <f>68.75+250</f>
        <v>318.75</v>
      </c>
      <c r="Q179" s="409">
        <v>0</v>
      </c>
      <c r="R179" s="416"/>
      <c r="S179" s="15"/>
    </row>
    <row r="180" spans="1:19" ht="30">
      <c r="A180" s="8">
        <v>4</v>
      </c>
      <c r="B180" s="331" t="s">
        <v>403</v>
      </c>
      <c r="C180" s="26" t="s">
        <v>953</v>
      </c>
      <c r="D180" s="25" t="s">
        <v>53</v>
      </c>
      <c r="E180" s="409">
        <f t="shared" si="24"/>
        <v>448</v>
      </c>
      <c r="F180" s="409">
        <v>428</v>
      </c>
      <c r="G180" s="409">
        <v>20</v>
      </c>
      <c r="H180" s="416">
        <v>0</v>
      </c>
      <c r="I180" s="416"/>
      <c r="J180" s="416"/>
      <c r="K180" s="416"/>
      <c r="L180" s="416"/>
      <c r="M180" s="416"/>
      <c r="N180" s="416"/>
      <c r="O180" s="409">
        <f t="shared" si="25"/>
        <v>0</v>
      </c>
      <c r="P180" s="416"/>
      <c r="Q180" s="416"/>
      <c r="R180" s="416"/>
      <c r="S180" s="15"/>
    </row>
    <row r="181" spans="1:19" ht="45">
      <c r="A181" s="8">
        <v>5</v>
      </c>
      <c r="B181" s="331" t="s">
        <v>405</v>
      </c>
      <c r="C181" s="26" t="s">
        <v>1062</v>
      </c>
      <c r="D181" s="25" t="s">
        <v>53</v>
      </c>
      <c r="E181" s="409">
        <f t="shared" si="24"/>
        <v>340</v>
      </c>
      <c r="F181" s="409">
        <v>325</v>
      </c>
      <c r="G181" s="409">
        <v>15</v>
      </c>
      <c r="H181" s="416">
        <v>0</v>
      </c>
      <c r="I181" s="416"/>
      <c r="J181" s="416"/>
      <c r="K181" s="416"/>
      <c r="L181" s="416"/>
      <c r="M181" s="416"/>
      <c r="N181" s="416"/>
      <c r="O181" s="409">
        <f t="shared" si="25"/>
        <v>0</v>
      </c>
      <c r="P181" s="416"/>
      <c r="Q181" s="416"/>
      <c r="R181" s="416"/>
      <c r="S181" s="15"/>
    </row>
    <row r="182" spans="1:19" ht="45">
      <c r="A182" s="8">
        <v>6</v>
      </c>
      <c r="B182" s="331" t="s">
        <v>408</v>
      </c>
      <c r="C182" s="26" t="s">
        <v>1063</v>
      </c>
      <c r="D182" s="25" t="s">
        <v>53</v>
      </c>
      <c r="E182" s="409">
        <f t="shared" si="24"/>
        <v>499</v>
      </c>
      <c r="F182" s="409">
        <v>475</v>
      </c>
      <c r="G182" s="409">
        <v>24</v>
      </c>
      <c r="H182" s="416">
        <v>0</v>
      </c>
      <c r="I182" s="416"/>
      <c r="J182" s="416"/>
      <c r="K182" s="416"/>
      <c r="L182" s="416"/>
      <c r="M182" s="416"/>
      <c r="N182" s="416"/>
      <c r="O182" s="409">
        <f t="shared" si="25"/>
        <v>0</v>
      </c>
      <c r="P182" s="416"/>
      <c r="Q182" s="416"/>
      <c r="R182" s="416"/>
      <c r="S182" s="15"/>
    </row>
    <row r="183" spans="1:19" ht="45">
      <c r="A183" s="8">
        <v>7</v>
      </c>
      <c r="B183" s="331" t="s">
        <v>411</v>
      </c>
      <c r="C183" s="26" t="s">
        <v>1064</v>
      </c>
      <c r="D183" s="25" t="s">
        <v>53</v>
      </c>
      <c r="E183" s="409">
        <f t="shared" si="24"/>
        <v>499</v>
      </c>
      <c r="F183" s="409">
        <v>475</v>
      </c>
      <c r="G183" s="409">
        <v>24</v>
      </c>
      <c r="H183" s="416">
        <v>0</v>
      </c>
      <c r="I183" s="416"/>
      <c r="J183" s="416"/>
      <c r="K183" s="416"/>
      <c r="L183" s="416"/>
      <c r="M183" s="416"/>
      <c r="N183" s="416"/>
      <c r="O183" s="409">
        <f t="shared" si="25"/>
        <v>0</v>
      </c>
      <c r="P183" s="416"/>
      <c r="Q183" s="416"/>
      <c r="R183" s="416"/>
      <c r="S183" s="15"/>
    </row>
    <row r="184" spans="1:19" ht="30">
      <c r="A184" s="8">
        <v>8</v>
      </c>
      <c r="B184" s="331" t="s">
        <v>414</v>
      </c>
      <c r="C184" s="26" t="s">
        <v>1065</v>
      </c>
      <c r="D184" s="25" t="s">
        <v>53</v>
      </c>
      <c r="E184" s="409">
        <f t="shared" si="24"/>
        <v>299</v>
      </c>
      <c r="F184" s="409">
        <v>285</v>
      </c>
      <c r="G184" s="409">
        <v>14</v>
      </c>
      <c r="H184" s="416">
        <v>0</v>
      </c>
      <c r="I184" s="416"/>
      <c r="J184" s="416"/>
      <c r="K184" s="416"/>
      <c r="L184" s="416"/>
      <c r="M184" s="416"/>
      <c r="N184" s="416"/>
      <c r="O184" s="409">
        <f t="shared" si="25"/>
        <v>0</v>
      </c>
      <c r="P184" s="416"/>
      <c r="Q184" s="416"/>
      <c r="R184" s="416"/>
      <c r="S184" s="15"/>
    </row>
    <row r="185" spans="1:19" ht="30">
      <c r="A185" s="8">
        <v>9</v>
      </c>
      <c r="B185" s="331" t="s">
        <v>416</v>
      </c>
      <c r="C185" s="26" t="s">
        <v>952</v>
      </c>
      <c r="D185" s="25" t="s">
        <v>53</v>
      </c>
      <c r="E185" s="409">
        <f t="shared" si="24"/>
        <v>683</v>
      </c>
      <c r="F185" s="409">
        <v>650</v>
      </c>
      <c r="G185" s="409">
        <v>33</v>
      </c>
      <c r="H185" s="416">
        <v>0</v>
      </c>
      <c r="I185" s="416"/>
      <c r="J185" s="416"/>
      <c r="K185" s="416"/>
      <c r="L185" s="416"/>
      <c r="M185" s="416"/>
      <c r="N185" s="416"/>
      <c r="O185" s="409">
        <f t="shared" si="25"/>
        <v>0</v>
      </c>
      <c r="P185" s="416"/>
      <c r="Q185" s="416"/>
      <c r="R185" s="416"/>
      <c r="S185" s="15"/>
    </row>
    <row r="186" spans="1:19" ht="30">
      <c r="A186" s="8">
        <v>10</v>
      </c>
      <c r="B186" s="331" t="s">
        <v>418</v>
      </c>
      <c r="C186" s="26" t="s">
        <v>1066</v>
      </c>
      <c r="D186" s="25" t="s">
        <v>54</v>
      </c>
      <c r="E186" s="409">
        <f t="shared" si="24"/>
        <v>499</v>
      </c>
      <c r="F186" s="409">
        <v>475</v>
      </c>
      <c r="G186" s="409">
        <v>24</v>
      </c>
      <c r="H186" s="416">
        <v>0</v>
      </c>
      <c r="I186" s="416"/>
      <c r="J186" s="416"/>
      <c r="K186" s="416"/>
      <c r="L186" s="416"/>
      <c r="M186" s="416"/>
      <c r="N186" s="416"/>
      <c r="O186" s="409">
        <f t="shared" si="25"/>
        <v>0</v>
      </c>
      <c r="P186" s="416"/>
      <c r="Q186" s="416"/>
      <c r="R186" s="416"/>
      <c r="S186" s="15"/>
    </row>
    <row r="187" spans="1:19" ht="30">
      <c r="A187" s="8">
        <v>11</v>
      </c>
      <c r="B187" s="331" t="s">
        <v>420</v>
      </c>
      <c r="C187" s="26" t="s">
        <v>954</v>
      </c>
      <c r="D187" s="25" t="s">
        <v>54</v>
      </c>
      <c r="E187" s="409">
        <f t="shared" si="24"/>
        <v>1998</v>
      </c>
      <c r="F187" s="409">
        <v>1903</v>
      </c>
      <c r="G187" s="409">
        <v>95</v>
      </c>
      <c r="H187" s="416">
        <v>0</v>
      </c>
      <c r="I187" s="416"/>
      <c r="J187" s="416"/>
      <c r="K187" s="416"/>
      <c r="L187" s="416"/>
      <c r="M187" s="416"/>
      <c r="N187" s="416"/>
      <c r="O187" s="409">
        <f t="shared" si="25"/>
        <v>0</v>
      </c>
      <c r="P187" s="416"/>
      <c r="Q187" s="416"/>
      <c r="R187" s="416"/>
      <c r="S187" s="15"/>
    </row>
    <row r="188" spans="1:19" ht="45">
      <c r="A188" s="8">
        <v>12</v>
      </c>
      <c r="B188" s="331" t="s">
        <v>422</v>
      </c>
      <c r="C188" s="26" t="s">
        <v>1064</v>
      </c>
      <c r="D188" s="25" t="s">
        <v>54</v>
      </c>
      <c r="E188" s="409">
        <f t="shared" si="24"/>
        <v>250</v>
      </c>
      <c r="F188" s="409">
        <v>238</v>
      </c>
      <c r="G188" s="409">
        <v>12</v>
      </c>
      <c r="H188" s="416">
        <v>0</v>
      </c>
      <c r="I188" s="416"/>
      <c r="J188" s="416"/>
      <c r="K188" s="416"/>
      <c r="L188" s="416"/>
      <c r="M188" s="416"/>
      <c r="N188" s="416"/>
      <c r="O188" s="409">
        <f t="shared" si="25"/>
        <v>0</v>
      </c>
      <c r="P188" s="416"/>
      <c r="Q188" s="416"/>
      <c r="R188" s="416"/>
      <c r="S188" s="15"/>
    </row>
    <row r="189" spans="1:19" ht="45">
      <c r="A189" s="8">
        <v>13</v>
      </c>
      <c r="B189" s="331" t="s">
        <v>423</v>
      </c>
      <c r="C189" s="26" t="s">
        <v>1062</v>
      </c>
      <c r="D189" s="25" t="s">
        <v>55</v>
      </c>
      <c r="E189" s="409">
        <f t="shared" si="24"/>
        <v>251</v>
      </c>
      <c r="F189" s="409">
        <v>239</v>
      </c>
      <c r="G189" s="409">
        <v>12</v>
      </c>
      <c r="H189" s="416">
        <v>0</v>
      </c>
      <c r="I189" s="416"/>
      <c r="J189" s="416"/>
      <c r="K189" s="416"/>
      <c r="L189" s="416"/>
      <c r="M189" s="416"/>
      <c r="N189" s="416"/>
      <c r="O189" s="409">
        <f t="shared" si="25"/>
        <v>0</v>
      </c>
      <c r="P189" s="416"/>
      <c r="Q189" s="416"/>
      <c r="R189" s="416"/>
      <c r="S189" s="15"/>
    </row>
    <row r="190" spans="1:19" ht="30">
      <c r="A190" s="8">
        <v>14</v>
      </c>
      <c r="B190" s="331" t="s">
        <v>424</v>
      </c>
      <c r="C190" s="26" t="s">
        <v>1066</v>
      </c>
      <c r="D190" s="25" t="s">
        <v>55</v>
      </c>
      <c r="E190" s="409">
        <f t="shared" si="24"/>
        <v>299</v>
      </c>
      <c r="F190" s="409">
        <v>285</v>
      </c>
      <c r="G190" s="409">
        <v>14</v>
      </c>
      <c r="H190" s="416">
        <v>0</v>
      </c>
      <c r="I190" s="416"/>
      <c r="J190" s="416"/>
      <c r="K190" s="416"/>
      <c r="L190" s="416"/>
      <c r="M190" s="416"/>
      <c r="N190" s="416"/>
      <c r="O190" s="409">
        <f t="shared" si="25"/>
        <v>0</v>
      </c>
      <c r="P190" s="416"/>
      <c r="Q190" s="416"/>
      <c r="R190" s="416"/>
      <c r="S190" s="15"/>
    </row>
    <row r="191" spans="1:19" ht="45">
      <c r="A191" s="8">
        <v>15</v>
      </c>
      <c r="B191" s="331" t="s">
        <v>425</v>
      </c>
      <c r="C191" s="26" t="s">
        <v>1067</v>
      </c>
      <c r="D191" s="25" t="s">
        <v>55</v>
      </c>
      <c r="E191" s="409">
        <f t="shared" si="24"/>
        <v>200</v>
      </c>
      <c r="F191" s="409">
        <v>190</v>
      </c>
      <c r="G191" s="409">
        <v>10</v>
      </c>
      <c r="H191" s="416">
        <v>0</v>
      </c>
      <c r="I191" s="416"/>
      <c r="J191" s="416"/>
      <c r="K191" s="416"/>
      <c r="L191" s="416"/>
      <c r="M191" s="416"/>
      <c r="N191" s="416"/>
      <c r="O191" s="409">
        <f t="shared" si="25"/>
        <v>0</v>
      </c>
      <c r="P191" s="416"/>
      <c r="Q191" s="416"/>
      <c r="R191" s="416"/>
      <c r="S191" s="15"/>
    </row>
    <row r="192" spans="1:19" ht="30">
      <c r="A192" s="8">
        <v>16</v>
      </c>
      <c r="B192" s="352" t="s">
        <v>805</v>
      </c>
      <c r="C192" s="26" t="s">
        <v>1068</v>
      </c>
      <c r="D192" s="25" t="s">
        <v>55</v>
      </c>
      <c r="E192" s="409">
        <f t="shared" si="24"/>
        <v>1000</v>
      </c>
      <c r="F192" s="409">
        <v>952</v>
      </c>
      <c r="G192" s="409">
        <v>48</v>
      </c>
      <c r="H192" s="416">
        <v>0</v>
      </c>
      <c r="I192" s="416"/>
      <c r="J192" s="416"/>
      <c r="K192" s="416"/>
      <c r="L192" s="416"/>
      <c r="M192" s="416"/>
      <c r="N192" s="416"/>
      <c r="O192" s="409">
        <f t="shared" si="25"/>
        <v>0</v>
      </c>
      <c r="P192" s="416"/>
      <c r="Q192" s="416"/>
      <c r="R192" s="416"/>
      <c r="S192" s="15"/>
    </row>
    <row r="193" spans="1:19" ht="30">
      <c r="A193" s="8">
        <v>17</v>
      </c>
      <c r="B193" s="331" t="s">
        <v>429</v>
      </c>
      <c r="C193" s="26" t="s">
        <v>954</v>
      </c>
      <c r="D193" s="25" t="s">
        <v>55</v>
      </c>
      <c r="E193" s="409">
        <f t="shared" si="24"/>
        <v>200</v>
      </c>
      <c r="F193" s="409">
        <v>190</v>
      </c>
      <c r="G193" s="409">
        <v>10</v>
      </c>
      <c r="H193" s="416">
        <v>0</v>
      </c>
      <c r="I193" s="416"/>
      <c r="J193" s="416"/>
      <c r="K193" s="416"/>
      <c r="L193" s="416"/>
      <c r="M193" s="416"/>
      <c r="N193" s="416"/>
      <c r="O193" s="409">
        <f t="shared" si="25"/>
        <v>0</v>
      </c>
      <c r="P193" s="416"/>
      <c r="Q193" s="416"/>
      <c r="R193" s="416"/>
      <c r="S193" s="15"/>
    </row>
    <row r="194" spans="1:19" ht="45">
      <c r="A194" s="8">
        <v>18</v>
      </c>
      <c r="B194" s="331" t="s">
        <v>431</v>
      </c>
      <c r="C194" s="26" t="s">
        <v>1067</v>
      </c>
      <c r="D194" s="25" t="s">
        <v>55</v>
      </c>
      <c r="E194" s="409">
        <f t="shared" si="24"/>
        <v>251</v>
      </c>
      <c r="F194" s="409">
        <v>239</v>
      </c>
      <c r="G194" s="409">
        <v>12</v>
      </c>
      <c r="H194" s="416">
        <v>0</v>
      </c>
      <c r="I194" s="416"/>
      <c r="J194" s="416"/>
      <c r="K194" s="416"/>
      <c r="L194" s="416"/>
      <c r="M194" s="416"/>
      <c r="N194" s="416"/>
      <c r="O194" s="409">
        <f t="shared" si="25"/>
        <v>0</v>
      </c>
      <c r="P194" s="416"/>
      <c r="Q194" s="416"/>
      <c r="R194" s="416"/>
      <c r="S194" s="15"/>
    </row>
    <row r="195" spans="1:19" ht="30">
      <c r="A195" s="8">
        <v>19</v>
      </c>
      <c r="B195" s="331" t="s">
        <v>432</v>
      </c>
      <c r="C195" s="26" t="s">
        <v>1068</v>
      </c>
      <c r="D195" s="25" t="s">
        <v>55</v>
      </c>
      <c r="E195" s="409">
        <f t="shared" si="24"/>
        <v>250.95</v>
      </c>
      <c r="F195" s="409">
        <v>238.95</v>
      </c>
      <c r="G195" s="409">
        <v>12</v>
      </c>
      <c r="H195" s="416">
        <v>0</v>
      </c>
      <c r="I195" s="416"/>
      <c r="J195" s="416"/>
      <c r="K195" s="416"/>
      <c r="L195" s="416"/>
      <c r="M195" s="416"/>
      <c r="N195" s="416"/>
      <c r="O195" s="409">
        <f t="shared" si="25"/>
        <v>0</v>
      </c>
      <c r="P195" s="416"/>
      <c r="Q195" s="416"/>
      <c r="R195" s="416"/>
      <c r="S195" s="15"/>
    </row>
    <row r="196" spans="1:19">
      <c r="A196" s="6" t="s">
        <v>1000</v>
      </c>
      <c r="B196" s="330" t="s">
        <v>434</v>
      </c>
      <c r="C196" s="22"/>
      <c r="D196" s="21"/>
      <c r="E196" s="412">
        <f>SUM(E197:E200)</f>
        <v>1504.28</v>
      </c>
      <c r="F196" s="412">
        <f t="shared" ref="F196:R196" si="28">SUM(F197:F200)</f>
        <v>1432.65</v>
      </c>
      <c r="G196" s="412">
        <f t="shared" si="28"/>
        <v>71.63</v>
      </c>
      <c r="H196" s="412">
        <f t="shared" si="28"/>
        <v>0</v>
      </c>
      <c r="I196" s="412"/>
      <c r="J196" s="412"/>
      <c r="K196" s="412"/>
      <c r="L196" s="412"/>
      <c r="M196" s="412"/>
      <c r="N196" s="412"/>
      <c r="O196" s="412">
        <f t="shared" si="28"/>
        <v>270.74</v>
      </c>
      <c r="P196" s="412">
        <f t="shared" si="28"/>
        <v>257.85000000000002</v>
      </c>
      <c r="Q196" s="412">
        <f t="shared" si="28"/>
        <v>12.89</v>
      </c>
      <c r="R196" s="412">
        <f t="shared" si="28"/>
        <v>0</v>
      </c>
      <c r="S196" s="16"/>
    </row>
    <row r="197" spans="1:19" ht="45">
      <c r="A197" s="8">
        <v>1</v>
      </c>
      <c r="B197" s="319" t="s">
        <v>435</v>
      </c>
      <c r="C197" s="8" t="s">
        <v>951</v>
      </c>
      <c r="D197" s="25" t="s">
        <v>52</v>
      </c>
      <c r="E197" s="409">
        <f t="shared" si="24"/>
        <v>270.74</v>
      </c>
      <c r="F197" s="409">
        <v>257.85000000000002</v>
      </c>
      <c r="G197" s="409">
        <v>12.89</v>
      </c>
      <c r="H197" s="416">
        <v>0</v>
      </c>
      <c r="I197" s="416"/>
      <c r="J197" s="416"/>
      <c r="K197" s="416"/>
      <c r="L197" s="416"/>
      <c r="M197" s="416"/>
      <c r="N197" s="416"/>
      <c r="O197" s="409">
        <f t="shared" si="25"/>
        <v>270.74</v>
      </c>
      <c r="P197" s="409">
        <v>257.85000000000002</v>
      </c>
      <c r="Q197" s="409">
        <v>12.89</v>
      </c>
      <c r="R197" s="416"/>
      <c r="S197" s="15"/>
    </row>
    <row r="198" spans="1:19" ht="45">
      <c r="A198" s="8">
        <v>2</v>
      </c>
      <c r="B198" s="319" t="s">
        <v>435</v>
      </c>
      <c r="C198" s="8" t="s">
        <v>951</v>
      </c>
      <c r="D198" s="8" t="s">
        <v>53</v>
      </c>
      <c r="E198" s="409">
        <f t="shared" si="24"/>
        <v>328.34</v>
      </c>
      <c r="F198" s="409">
        <v>312.7</v>
      </c>
      <c r="G198" s="409">
        <v>15.64</v>
      </c>
      <c r="H198" s="416">
        <v>0</v>
      </c>
      <c r="I198" s="416"/>
      <c r="J198" s="416"/>
      <c r="K198" s="416"/>
      <c r="L198" s="416"/>
      <c r="M198" s="416"/>
      <c r="N198" s="416"/>
      <c r="O198" s="409">
        <f t="shared" si="25"/>
        <v>0</v>
      </c>
      <c r="P198" s="416"/>
      <c r="Q198" s="416"/>
      <c r="R198" s="416"/>
      <c r="S198" s="15"/>
    </row>
    <row r="199" spans="1:19" ht="45">
      <c r="A199" s="8">
        <v>3</v>
      </c>
      <c r="B199" s="331" t="s">
        <v>438</v>
      </c>
      <c r="C199" s="8" t="s">
        <v>951</v>
      </c>
      <c r="D199" s="8" t="s">
        <v>54</v>
      </c>
      <c r="E199" s="409">
        <f t="shared" si="24"/>
        <v>480.9</v>
      </c>
      <c r="F199" s="409">
        <v>458</v>
      </c>
      <c r="G199" s="409">
        <v>22.9</v>
      </c>
      <c r="H199" s="416">
        <v>0</v>
      </c>
      <c r="I199" s="416"/>
      <c r="J199" s="416"/>
      <c r="K199" s="416"/>
      <c r="L199" s="416"/>
      <c r="M199" s="416"/>
      <c r="N199" s="416"/>
      <c r="O199" s="409">
        <f t="shared" si="25"/>
        <v>0</v>
      </c>
      <c r="P199" s="416"/>
      <c r="Q199" s="416"/>
      <c r="R199" s="416"/>
      <c r="S199" s="15"/>
    </row>
    <row r="200" spans="1:19" ht="45">
      <c r="A200" s="8">
        <v>4</v>
      </c>
      <c r="B200" s="319" t="s">
        <v>440</v>
      </c>
      <c r="C200" s="8" t="s">
        <v>951</v>
      </c>
      <c r="D200" s="8" t="s">
        <v>55</v>
      </c>
      <c r="E200" s="409">
        <f t="shared" si="24"/>
        <v>424.3</v>
      </c>
      <c r="F200" s="409">
        <v>404.1</v>
      </c>
      <c r="G200" s="409">
        <v>20.2</v>
      </c>
      <c r="H200" s="416">
        <v>0</v>
      </c>
      <c r="I200" s="416"/>
      <c r="J200" s="416"/>
      <c r="K200" s="416"/>
      <c r="L200" s="416"/>
      <c r="M200" s="416"/>
      <c r="N200" s="416"/>
      <c r="O200" s="409">
        <f t="shared" si="25"/>
        <v>0</v>
      </c>
      <c r="P200" s="416"/>
      <c r="Q200" s="416"/>
      <c r="R200" s="416"/>
      <c r="S200" s="15"/>
    </row>
    <row r="201" spans="1:19">
      <c r="A201" s="6" t="s">
        <v>1001</v>
      </c>
      <c r="B201" s="317" t="s">
        <v>443</v>
      </c>
      <c r="C201" s="6"/>
      <c r="D201" s="21"/>
      <c r="E201" s="412">
        <f>SUM(E202:E214)</f>
        <v>10094.74</v>
      </c>
      <c r="F201" s="412">
        <f t="shared" ref="F201:R201" si="29">SUM(F202:F214)</f>
        <v>9614.0400000000009</v>
      </c>
      <c r="G201" s="412">
        <f t="shared" si="29"/>
        <v>480.7</v>
      </c>
      <c r="H201" s="412">
        <f t="shared" si="29"/>
        <v>0</v>
      </c>
      <c r="I201" s="412"/>
      <c r="J201" s="412"/>
      <c r="K201" s="412"/>
      <c r="L201" s="412"/>
      <c r="M201" s="412"/>
      <c r="N201" s="412"/>
      <c r="O201" s="412">
        <f t="shared" si="29"/>
        <v>1816.87</v>
      </c>
      <c r="P201" s="412">
        <f t="shared" si="29"/>
        <v>1730.35</v>
      </c>
      <c r="Q201" s="412">
        <f t="shared" si="29"/>
        <v>86.52</v>
      </c>
      <c r="R201" s="412">
        <f t="shared" si="29"/>
        <v>0</v>
      </c>
      <c r="S201" s="16"/>
    </row>
    <row r="202" spans="1:19" ht="45">
      <c r="A202" s="8">
        <v>1</v>
      </c>
      <c r="B202" s="319" t="s">
        <v>444</v>
      </c>
      <c r="C202" s="8" t="s">
        <v>950</v>
      </c>
      <c r="D202" s="8" t="s">
        <v>52</v>
      </c>
      <c r="E202" s="409">
        <f t="shared" si="24"/>
        <v>1396.87</v>
      </c>
      <c r="F202" s="409">
        <v>1330.35</v>
      </c>
      <c r="G202" s="409">
        <v>66.52</v>
      </c>
      <c r="H202" s="416">
        <v>0</v>
      </c>
      <c r="I202" s="416"/>
      <c r="J202" s="416"/>
      <c r="K202" s="416"/>
      <c r="L202" s="416"/>
      <c r="M202" s="416"/>
      <c r="N202" s="416"/>
      <c r="O202" s="409">
        <f t="shared" si="25"/>
        <v>1396.87</v>
      </c>
      <c r="P202" s="409">
        <v>1330.35</v>
      </c>
      <c r="Q202" s="409">
        <v>66.52</v>
      </c>
      <c r="R202" s="416"/>
      <c r="S202" s="15"/>
    </row>
    <row r="203" spans="1:19" ht="45">
      <c r="A203" s="8">
        <v>2</v>
      </c>
      <c r="B203" s="319" t="s">
        <v>447</v>
      </c>
      <c r="C203" s="8" t="s">
        <v>950</v>
      </c>
      <c r="D203" s="8" t="s">
        <v>52</v>
      </c>
      <c r="E203" s="409">
        <f t="shared" si="24"/>
        <v>420</v>
      </c>
      <c r="F203" s="409">
        <v>400</v>
      </c>
      <c r="G203" s="409">
        <v>20</v>
      </c>
      <c r="H203" s="416">
        <v>0</v>
      </c>
      <c r="I203" s="416"/>
      <c r="J203" s="416"/>
      <c r="K203" s="416"/>
      <c r="L203" s="416"/>
      <c r="M203" s="416"/>
      <c r="N203" s="416"/>
      <c r="O203" s="409">
        <f t="shared" si="25"/>
        <v>420</v>
      </c>
      <c r="P203" s="409">
        <v>400</v>
      </c>
      <c r="Q203" s="409">
        <v>20</v>
      </c>
      <c r="R203" s="416"/>
      <c r="S203" s="15"/>
    </row>
    <row r="204" spans="1:19" ht="45">
      <c r="A204" s="8">
        <v>3</v>
      </c>
      <c r="B204" s="332" t="s">
        <v>448</v>
      </c>
      <c r="C204" s="8" t="s">
        <v>1069</v>
      </c>
      <c r="D204" s="8" t="s">
        <v>53</v>
      </c>
      <c r="E204" s="409">
        <f t="shared" si="24"/>
        <v>1365</v>
      </c>
      <c r="F204" s="409">
        <v>1300</v>
      </c>
      <c r="G204" s="409">
        <v>65</v>
      </c>
      <c r="H204" s="416"/>
      <c r="I204" s="416"/>
      <c r="J204" s="416"/>
      <c r="K204" s="416"/>
      <c r="L204" s="416"/>
      <c r="M204" s="416"/>
      <c r="N204" s="416"/>
      <c r="O204" s="409">
        <f t="shared" si="25"/>
        <v>0</v>
      </c>
      <c r="P204" s="416"/>
      <c r="Q204" s="416"/>
      <c r="R204" s="416"/>
      <c r="S204" s="15"/>
    </row>
    <row r="205" spans="1:19" ht="30">
      <c r="A205" s="8">
        <v>4</v>
      </c>
      <c r="B205" s="319" t="s">
        <v>451</v>
      </c>
      <c r="C205" s="8" t="s">
        <v>1070</v>
      </c>
      <c r="D205" s="8" t="s">
        <v>53</v>
      </c>
      <c r="E205" s="409">
        <f t="shared" si="24"/>
        <v>420</v>
      </c>
      <c r="F205" s="409">
        <v>400</v>
      </c>
      <c r="G205" s="409">
        <v>20</v>
      </c>
      <c r="H205" s="416">
        <v>0</v>
      </c>
      <c r="I205" s="416"/>
      <c r="J205" s="416"/>
      <c r="K205" s="416"/>
      <c r="L205" s="416"/>
      <c r="M205" s="416"/>
      <c r="N205" s="416"/>
      <c r="O205" s="409">
        <f t="shared" si="25"/>
        <v>0</v>
      </c>
      <c r="P205" s="416"/>
      <c r="Q205" s="416"/>
      <c r="R205" s="416"/>
      <c r="S205" s="15"/>
    </row>
    <row r="206" spans="1:19" ht="30">
      <c r="A206" s="8">
        <v>5</v>
      </c>
      <c r="B206" s="332" t="s">
        <v>453</v>
      </c>
      <c r="C206" s="8" t="s">
        <v>1071</v>
      </c>
      <c r="D206" s="8" t="s">
        <v>53</v>
      </c>
      <c r="E206" s="409">
        <f t="shared" si="24"/>
        <v>1050</v>
      </c>
      <c r="F206" s="409">
        <v>1000</v>
      </c>
      <c r="G206" s="409">
        <v>50</v>
      </c>
      <c r="H206" s="416">
        <v>0</v>
      </c>
      <c r="I206" s="416"/>
      <c r="J206" s="416"/>
      <c r="K206" s="416"/>
      <c r="L206" s="416"/>
      <c r="M206" s="416"/>
      <c r="N206" s="416"/>
      <c r="O206" s="409">
        <f t="shared" si="25"/>
        <v>0</v>
      </c>
      <c r="P206" s="416"/>
      <c r="Q206" s="416"/>
      <c r="R206" s="416"/>
      <c r="S206" s="15"/>
    </row>
    <row r="207" spans="1:19" ht="30">
      <c r="A207" s="8">
        <v>6</v>
      </c>
      <c r="B207" s="319" t="s">
        <v>456</v>
      </c>
      <c r="C207" s="8" t="s">
        <v>1071</v>
      </c>
      <c r="D207" s="8" t="s">
        <v>54</v>
      </c>
      <c r="E207" s="409">
        <f t="shared" si="24"/>
        <v>420</v>
      </c>
      <c r="F207" s="409">
        <v>400</v>
      </c>
      <c r="G207" s="409">
        <v>20</v>
      </c>
      <c r="H207" s="416">
        <v>0</v>
      </c>
      <c r="I207" s="416"/>
      <c r="J207" s="416"/>
      <c r="K207" s="416"/>
      <c r="L207" s="416"/>
      <c r="M207" s="416"/>
      <c r="N207" s="416"/>
      <c r="O207" s="409">
        <f t="shared" si="25"/>
        <v>0</v>
      </c>
      <c r="P207" s="416"/>
      <c r="Q207" s="416"/>
      <c r="R207" s="416"/>
      <c r="S207" s="15"/>
    </row>
    <row r="208" spans="1:19" ht="45">
      <c r="A208" s="8">
        <v>7</v>
      </c>
      <c r="B208" s="332" t="s">
        <v>457</v>
      </c>
      <c r="C208" s="8" t="s">
        <v>1069</v>
      </c>
      <c r="D208" s="8" t="s">
        <v>54</v>
      </c>
      <c r="E208" s="409">
        <f t="shared" si="24"/>
        <v>1155</v>
      </c>
      <c r="F208" s="409">
        <v>1100</v>
      </c>
      <c r="G208" s="409">
        <v>55</v>
      </c>
      <c r="H208" s="416">
        <v>0</v>
      </c>
      <c r="I208" s="416"/>
      <c r="J208" s="416"/>
      <c r="K208" s="416"/>
      <c r="L208" s="416"/>
      <c r="M208" s="416"/>
      <c r="N208" s="416"/>
      <c r="O208" s="409">
        <f t="shared" si="25"/>
        <v>0</v>
      </c>
      <c r="P208" s="416"/>
      <c r="Q208" s="416"/>
      <c r="R208" s="416"/>
      <c r="S208" s="15"/>
    </row>
    <row r="209" spans="1:19" ht="45">
      <c r="A209" s="8">
        <v>8</v>
      </c>
      <c r="B209" s="319" t="s">
        <v>459</v>
      </c>
      <c r="C209" s="8" t="s">
        <v>1072</v>
      </c>
      <c r="D209" s="8" t="s">
        <v>54</v>
      </c>
      <c r="E209" s="409">
        <f t="shared" si="24"/>
        <v>840</v>
      </c>
      <c r="F209" s="409">
        <v>800</v>
      </c>
      <c r="G209" s="409">
        <v>40</v>
      </c>
      <c r="H209" s="416">
        <v>0</v>
      </c>
      <c r="I209" s="416"/>
      <c r="J209" s="416"/>
      <c r="K209" s="416"/>
      <c r="L209" s="416"/>
      <c r="M209" s="416"/>
      <c r="N209" s="416"/>
      <c r="O209" s="409">
        <f t="shared" si="25"/>
        <v>0</v>
      </c>
      <c r="P209" s="416"/>
      <c r="Q209" s="416"/>
      <c r="R209" s="416"/>
      <c r="S209" s="15"/>
    </row>
    <row r="210" spans="1:19" ht="30">
      <c r="A210" s="8">
        <v>9</v>
      </c>
      <c r="B210" s="319" t="s">
        <v>462</v>
      </c>
      <c r="C210" s="8" t="s">
        <v>1073</v>
      </c>
      <c r="D210" s="8" t="s">
        <v>54</v>
      </c>
      <c r="E210" s="409">
        <f t="shared" ref="E210:E261" si="30">F210+G210</f>
        <v>420</v>
      </c>
      <c r="F210" s="409">
        <v>400</v>
      </c>
      <c r="G210" s="409">
        <v>20</v>
      </c>
      <c r="H210" s="416">
        <v>0</v>
      </c>
      <c r="I210" s="416"/>
      <c r="J210" s="416"/>
      <c r="K210" s="416"/>
      <c r="L210" s="416"/>
      <c r="M210" s="416"/>
      <c r="N210" s="416"/>
      <c r="O210" s="409">
        <f t="shared" ref="O210:O261" si="31">P210+Q210</f>
        <v>0</v>
      </c>
      <c r="P210" s="416"/>
      <c r="Q210" s="416"/>
      <c r="R210" s="416"/>
      <c r="S210" s="15"/>
    </row>
    <row r="211" spans="1:19" ht="30">
      <c r="A211" s="8">
        <v>10</v>
      </c>
      <c r="B211" s="319" t="s">
        <v>464</v>
      </c>
      <c r="C211" s="8" t="s">
        <v>1073</v>
      </c>
      <c r="D211" s="8" t="s">
        <v>55</v>
      </c>
      <c r="E211" s="409">
        <f t="shared" si="30"/>
        <v>822.87</v>
      </c>
      <c r="F211" s="409">
        <v>783.69</v>
      </c>
      <c r="G211" s="409">
        <v>39.18</v>
      </c>
      <c r="H211" s="416">
        <v>0</v>
      </c>
      <c r="I211" s="416"/>
      <c r="J211" s="416"/>
      <c r="K211" s="416"/>
      <c r="L211" s="416"/>
      <c r="M211" s="416"/>
      <c r="N211" s="416"/>
      <c r="O211" s="409">
        <f t="shared" si="31"/>
        <v>0</v>
      </c>
      <c r="P211" s="416"/>
      <c r="Q211" s="416"/>
      <c r="R211" s="416"/>
      <c r="S211" s="15"/>
    </row>
    <row r="212" spans="1:19" ht="45">
      <c r="A212" s="8">
        <v>11</v>
      </c>
      <c r="B212" s="319" t="s">
        <v>465</v>
      </c>
      <c r="C212" s="8" t="s">
        <v>1071</v>
      </c>
      <c r="D212" s="8" t="s">
        <v>55</v>
      </c>
      <c r="E212" s="409">
        <f t="shared" si="30"/>
        <v>1260</v>
      </c>
      <c r="F212" s="409">
        <v>1200</v>
      </c>
      <c r="G212" s="409">
        <v>60</v>
      </c>
      <c r="H212" s="416">
        <v>0</v>
      </c>
      <c r="I212" s="416"/>
      <c r="J212" s="416"/>
      <c r="K212" s="416"/>
      <c r="L212" s="416"/>
      <c r="M212" s="416"/>
      <c r="N212" s="416"/>
      <c r="O212" s="409">
        <f t="shared" si="31"/>
        <v>0</v>
      </c>
      <c r="P212" s="416"/>
      <c r="Q212" s="416"/>
      <c r="R212" s="416"/>
      <c r="S212" s="15"/>
    </row>
    <row r="213" spans="1:19" ht="45">
      <c r="A213" s="8">
        <v>12</v>
      </c>
      <c r="B213" s="319" t="s">
        <v>466</v>
      </c>
      <c r="C213" s="8" t="s">
        <v>950</v>
      </c>
      <c r="D213" s="8" t="s">
        <v>55</v>
      </c>
      <c r="E213" s="409">
        <f t="shared" si="30"/>
        <v>315</v>
      </c>
      <c r="F213" s="409">
        <v>300</v>
      </c>
      <c r="G213" s="409">
        <v>15</v>
      </c>
      <c r="H213" s="416">
        <v>0</v>
      </c>
      <c r="I213" s="416"/>
      <c r="J213" s="416"/>
      <c r="K213" s="416"/>
      <c r="L213" s="416"/>
      <c r="M213" s="416"/>
      <c r="N213" s="416"/>
      <c r="O213" s="409">
        <f t="shared" si="31"/>
        <v>0</v>
      </c>
      <c r="P213" s="416"/>
      <c r="Q213" s="416"/>
      <c r="R213" s="416"/>
      <c r="S213" s="15"/>
    </row>
    <row r="214" spans="1:19" ht="45">
      <c r="A214" s="8">
        <v>13</v>
      </c>
      <c r="B214" s="319" t="s">
        <v>468</v>
      </c>
      <c r="C214" s="8" t="s">
        <v>1074</v>
      </c>
      <c r="D214" s="8" t="s">
        <v>55</v>
      </c>
      <c r="E214" s="409">
        <f t="shared" si="30"/>
        <v>210</v>
      </c>
      <c r="F214" s="409">
        <v>200</v>
      </c>
      <c r="G214" s="409">
        <v>10</v>
      </c>
      <c r="H214" s="416">
        <v>0</v>
      </c>
      <c r="I214" s="416"/>
      <c r="J214" s="416"/>
      <c r="K214" s="416"/>
      <c r="L214" s="416"/>
      <c r="M214" s="416"/>
      <c r="N214" s="416"/>
      <c r="O214" s="409">
        <f t="shared" si="31"/>
        <v>0</v>
      </c>
      <c r="P214" s="416"/>
      <c r="Q214" s="416"/>
      <c r="R214" s="416"/>
      <c r="S214" s="15"/>
    </row>
    <row r="215" spans="1:19">
      <c r="A215" s="6" t="s">
        <v>1002</v>
      </c>
      <c r="B215" s="317" t="s">
        <v>472</v>
      </c>
      <c r="C215" s="22"/>
      <c r="D215" s="21"/>
      <c r="E215" s="412">
        <f>SUM(E216:E228)</f>
        <v>10098.000000000002</v>
      </c>
      <c r="F215" s="412">
        <f t="shared" ref="F215:R215" si="32">SUM(F216:F228)</f>
        <v>9617.14</v>
      </c>
      <c r="G215" s="412">
        <f t="shared" si="32"/>
        <v>480.85999999999996</v>
      </c>
      <c r="H215" s="412">
        <f t="shared" si="32"/>
        <v>0</v>
      </c>
      <c r="I215" s="412"/>
      <c r="J215" s="412"/>
      <c r="K215" s="412"/>
      <c r="L215" s="412"/>
      <c r="M215" s="412"/>
      <c r="N215" s="412"/>
      <c r="O215" s="412">
        <f t="shared" si="32"/>
        <v>1817.46</v>
      </c>
      <c r="P215" s="412">
        <f t="shared" si="32"/>
        <v>1730.91</v>
      </c>
      <c r="Q215" s="412">
        <f t="shared" si="32"/>
        <v>86.55</v>
      </c>
      <c r="R215" s="412">
        <f t="shared" si="32"/>
        <v>0</v>
      </c>
      <c r="S215" s="16"/>
    </row>
    <row r="216" spans="1:19" ht="45">
      <c r="A216" s="8">
        <v>1</v>
      </c>
      <c r="B216" s="319" t="s">
        <v>473</v>
      </c>
      <c r="C216" s="8" t="s">
        <v>949</v>
      </c>
      <c r="D216" s="8" t="s">
        <v>52</v>
      </c>
      <c r="E216" s="409">
        <f t="shared" si="30"/>
        <v>1817.46</v>
      </c>
      <c r="F216" s="409">
        <v>1730.91</v>
      </c>
      <c r="G216" s="409">
        <v>86.55</v>
      </c>
      <c r="H216" s="416">
        <v>0</v>
      </c>
      <c r="I216" s="416"/>
      <c r="J216" s="416"/>
      <c r="K216" s="416"/>
      <c r="L216" s="416"/>
      <c r="M216" s="416"/>
      <c r="N216" s="416"/>
      <c r="O216" s="409">
        <f t="shared" si="31"/>
        <v>1817.46</v>
      </c>
      <c r="P216" s="409">
        <v>1730.91</v>
      </c>
      <c r="Q216" s="409">
        <v>86.55</v>
      </c>
      <c r="R216" s="416"/>
      <c r="S216" s="15"/>
    </row>
    <row r="217" spans="1:19" ht="45">
      <c r="A217" s="8">
        <v>2</v>
      </c>
      <c r="B217" s="319" t="s">
        <v>476</v>
      </c>
      <c r="C217" s="8" t="s">
        <v>949</v>
      </c>
      <c r="D217" s="8" t="s">
        <v>53</v>
      </c>
      <c r="E217" s="409">
        <f t="shared" si="30"/>
        <v>468.3</v>
      </c>
      <c r="F217" s="409">
        <v>446</v>
      </c>
      <c r="G217" s="409">
        <v>22.3</v>
      </c>
      <c r="H217" s="416">
        <v>0</v>
      </c>
      <c r="I217" s="416"/>
      <c r="J217" s="416"/>
      <c r="K217" s="416"/>
      <c r="L217" s="416"/>
      <c r="M217" s="416"/>
      <c r="N217" s="416"/>
      <c r="O217" s="409">
        <f t="shared" si="31"/>
        <v>0</v>
      </c>
      <c r="P217" s="416"/>
      <c r="Q217" s="416"/>
      <c r="R217" s="416"/>
      <c r="S217" s="15"/>
    </row>
    <row r="218" spans="1:19" ht="30">
      <c r="A218" s="8">
        <v>3</v>
      </c>
      <c r="B218" s="319" t="s">
        <v>1086</v>
      </c>
      <c r="C218" s="8" t="s">
        <v>1075</v>
      </c>
      <c r="D218" s="8" t="s">
        <v>53</v>
      </c>
      <c r="E218" s="409">
        <f t="shared" si="30"/>
        <v>468.3</v>
      </c>
      <c r="F218" s="409">
        <v>446</v>
      </c>
      <c r="G218" s="409">
        <v>22.3</v>
      </c>
      <c r="H218" s="416">
        <v>0</v>
      </c>
      <c r="I218" s="416"/>
      <c r="J218" s="416"/>
      <c r="K218" s="416"/>
      <c r="L218" s="416"/>
      <c r="M218" s="416"/>
      <c r="N218" s="416"/>
      <c r="O218" s="409">
        <f t="shared" si="31"/>
        <v>0</v>
      </c>
      <c r="P218" s="416"/>
      <c r="Q218" s="416"/>
      <c r="R218" s="416"/>
      <c r="S218" s="15"/>
    </row>
    <row r="219" spans="1:19" ht="30">
      <c r="A219" s="8">
        <v>4</v>
      </c>
      <c r="B219" s="319" t="s">
        <v>479</v>
      </c>
      <c r="C219" s="8" t="s">
        <v>1076</v>
      </c>
      <c r="D219" s="8" t="s">
        <v>53</v>
      </c>
      <c r="E219" s="409">
        <f t="shared" si="30"/>
        <v>315</v>
      </c>
      <c r="F219" s="409">
        <v>300</v>
      </c>
      <c r="G219" s="409">
        <v>15</v>
      </c>
      <c r="H219" s="416">
        <v>0</v>
      </c>
      <c r="I219" s="416"/>
      <c r="J219" s="416"/>
      <c r="K219" s="416"/>
      <c r="L219" s="416"/>
      <c r="M219" s="416"/>
      <c r="N219" s="416"/>
      <c r="O219" s="409">
        <f t="shared" si="31"/>
        <v>0</v>
      </c>
      <c r="P219" s="416"/>
      <c r="Q219" s="416"/>
      <c r="R219" s="416"/>
      <c r="S219" s="15"/>
    </row>
    <row r="220" spans="1:19" ht="45">
      <c r="A220" s="8">
        <v>5</v>
      </c>
      <c r="B220" s="319" t="s">
        <v>481</v>
      </c>
      <c r="C220" s="8" t="s">
        <v>1087</v>
      </c>
      <c r="D220" s="8" t="s">
        <v>53</v>
      </c>
      <c r="E220" s="409">
        <f t="shared" si="30"/>
        <v>1323</v>
      </c>
      <c r="F220" s="409">
        <v>1260</v>
      </c>
      <c r="G220" s="409">
        <v>63</v>
      </c>
      <c r="H220" s="416">
        <v>0</v>
      </c>
      <c r="I220" s="416"/>
      <c r="J220" s="416"/>
      <c r="K220" s="416"/>
      <c r="L220" s="416"/>
      <c r="M220" s="416"/>
      <c r="N220" s="416"/>
      <c r="O220" s="409">
        <f t="shared" si="31"/>
        <v>0</v>
      </c>
      <c r="P220" s="416"/>
      <c r="Q220" s="416"/>
      <c r="R220" s="416"/>
      <c r="S220" s="15"/>
    </row>
    <row r="221" spans="1:19" ht="45">
      <c r="A221" s="8">
        <v>6</v>
      </c>
      <c r="B221" s="319" t="s">
        <v>484</v>
      </c>
      <c r="C221" s="8" t="s">
        <v>1087</v>
      </c>
      <c r="D221" s="8" t="s">
        <v>53</v>
      </c>
      <c r="E221" s="409">
        <f t="shared" si="30"/>
        <v>1050</v>
      </c>
      <c r="F221" s="409">
        <v>1000</v>
      </c>
      <c r="G221" s="409">
        <v>50</v>
      </c>
      <c r="H221" s="416">
        <v>0</v>
      </c>
      <c r="I221" s="416"/>
      <c r="J221" s="416"/>
      <c r="K221" s="416"/>
      <c r="L221" s="416"/>
      <c r="M221" s="416"/>
      <c r="N221" s="416"/>
      <c r="O221" s="409">
        <f t="shared" si="31"/>
        <v>0</v>
      </c>
      <c r="P221" s="416"/>
      <c r="Q221" s="416"/>
      <c r="R221" s="416"/>
      <c r="S221" s="15"/>
    </row>
    <row r="222" spans="1:19" ht="30">
      <c r="A222" s="8">
        <v>7</v>
      </c>
      <c r="B222" s="319" t="s">
        <v>485</v>
      </c>
      <c r="C222" s="8" t="s">
        <v>486</v>
      </c>
      <c r="D222" s="8" t="s">
        <v>54</v>
      </c>
      <c r="E222" s="409">
        <f t="shared" si="30"/>
        <v>525</v>
      </c>
      <c r="F222" s="409">
        <v>500</v>
      </c>
      <c r="G222" s="409">
        <v>25</v>
      </c>
      <c r="H222" s="416"/>
      <c r="I222" s="416"/>
      <c r="J222" s="416"/>
      <c r="K222" s="416"/>
      <c r="L222" s="416"/>
      <c r="M222" s="416"/>
      <c r="N222" s="416"/>
      <c r="O222" s="409">
        <f t="shared" si="31"/>
        <v>0</v>
      </c>
      <c r="P222" s="416"/>
      <c r="Q222" s="416"/>
      <c r="R222" s="416"/>
      <c r="S222" s="15"/>
    </row>
    <row r="223" spans="1:19" ht="30">
      <c r="A223" s="8">
        <v>8</v>
      </c>
      <c r="B223" s="319" t="s">
        <v>487</v>
      </c>
      <c r="C223" s="8" t="s">
        <v>472</v>
      </c>
      <c r="D223" s="8" t="s">
        <v>54</v>
      </c>
      <c r="E223" s="409">
        <f t="shared" si="30"/>
        <v>420</v>
      </c>
      <c r="F223" s="409">
        <v>400</v>
      </c>
      <c r="G223" s="409">
        <v>20</v>
      </c>
      <c r="H223" s="416"/>
      <c r="I223" s="416"/>
      <c r="J223" s="416"/>
      <c r="K223" s="416"/>
      <c r="L223" s="416"/>
      <c r="M223" s="416"/>
      <c r="N223" s="416"/>
      <c r="O223" s="409">
        <f t="shared" si="31"/>
        <v>0</v>
      </c>
      <c r="P223" s="416"/>
      <c r="Q223" s="416"/>
      <c r="R223" s="416"/>
      <c r="S223" s="15"/>
    </row>
    <row r="224" spans="1:19" ht="45">
      <c r="A224" s="8">
        <v>9</v>
      </c>
      <c r="B224" s="319" t="s">
        <v>489</v>
      </c>
      <c r="C224" s="8" t="s">
        <v>1077</v>
      </c>
      <c r="D224" s="8" t="s">
        <v>54</v>
      </c>
      <c r="E224" s="409">
        <f t="shared" si="30"/>
        <v>509.25</v>
      </c>
      <c r="F224" s="409">
        <v>485</v>
      </c>
      <c r="G224" s="409">
        <v>24.25</v>
      </c>
      <c r="H224" s="416"/>
      <c r="I224" s="416"/>
      <c r="J224" s="416"/>
      <c r="K224" s="416"/>
      <c r="L224" s="416"/>
      <c r="M224" s="416"/>
      <c r="N224" s="416"/>
      <c r="O224" s="409">
        <f t="shared" si="31"/>
        <v>0</v>
      </c>
      <c r="P224" s="416"/>
      <c r="Q224" s="416"/>
      <c r="R224" s="416"/>
      <c r="S224" s="15"/>
    </row>
    <row r="225" spans="1:19" ht="30">
      <c r="A225" s="8">
        <v>10</v>
      </c>
      <c r="B225" s="319" t="s">
        <v>490</v>
      </c>
      <c r="C225" s="8" t="s">
        <v>472</v>
      </c>
      <c r="D225" s="8" t="s">
        <v>54</v>
      </c>
      <c r="E225" s="409">
        <f t="shared" si="30"/>
        <v>525</v>
      </c>
      <c r="F225" s="409">
        <v>500</v>
      </c>
      <c r="G225" s="409">
        <v>25</v>
      </c>
      <c r="H225" s="416"/>
      <c r="I225" s="416"/>
      <c r="J225" s="416"/>
      <c r="K225" s="416"/>
      <c r="L225" s="416"/>
      <c r="M225" s="416"/>
      <c r="N225" s="416"/>
      <c r="O225" s="409">
        <f t="shared" si="31"/>
        <v>0</v>
      </c>
      <c r="P225" s="416"/>
      <c r="Q225" s="416"/>
      <c r="R225" s="416"/>
      <c r="S225" s="15"/>
    </row>
    <row r="226" spans="1:19" ht="30">
      <c r="A226" s="8">
        <v>11</v>
      </c>
      <c r="B226" s="319" t="s">
        <v>1084</v>
      </c>
      <c r="C226" s="8" t="s">
        <v>472</v>
      </c>
      <c r="D226" s="8" t="s">
        <v>55</v>
      </c>
      <c r="E226" s="409">
        <f t="shared" si="30"/>
        <v>630</v>
      </c>
      <c r="F226" s="409">
        <v>600</v>
      </c>
      <c r="G226" s="409">
        <v>30</v>
      </c>
      <c r="H226" s="416"/>
      <c r="I226" s="416"/>
      <c r="J226" s="416"/>
      <c r="K226" s="416"/>
      <c r="L226" s="416"/>
      <c r="M226" s="416"/>
      <c r="N226" s="416"/>
      <c r="O226" s="409">
        <f t="shared" si="31"/>
        <v>0</v>
      </c>
      <c r="P226" s="416"/>
      <c r="Q226" s="416"/>
      <c r="R226" s="416"/>
      <c r="S226" s="15"/>
    </row>
    <row r="227" spans="1:19" ht="30">
      <c r="A227" s="8">
        <v>12</v>
      </c>
      <c r="B227" s="319" t="s">
        <v>1085</v>
      </c>
      <c r="C227" s="8" t="s">
        <v>1078</v>
      </c>
      <c r="D227" s="8" t="s">
        <v>55</v>
      </c>
      <c r="E227" s="409">
        <f t="shared" si="30"/>
        <v>1050</v>
      </c>
      <c r="F227" s="409">
        <v>1000</v>
      </c>
      <c r="G227" s="409">
        <v>50</v>
      </c>
      <c r="H227" s="416"/>
      <c r="I227" s="416"/>
      <c r="J227" s="416"/>
      <c r="K227" s="416"/>
      <c r="L227" s="416"/>
      <c r="M227" s="416"/>
      <c r="N227" s="416"/>
      <c r="O227" s="409">
        <f t="shared" si="31"/>
        <v>0</v>
      </c>
      <c r="P227" s="416"/>
      <c r="Q227" s="416"/>
      <c r="R227" s="416"/>
      <c r="S227" s="15"/>
    </row>
    <row r="228" spans="1:19" ht="45">
      <c r="A228" s="8">
        <v>13</v>
      </c>
      <c r="B228" s="319" t="s">
        <v>986</v>
      </c>
      <c r="C228" s="8" t="s">
        <v>1079</v>
      </c>
      <c r="D228" s="8" t="s">
        <v>55</v>
      </c>
      <c r="E228" s="409">
        <f t="shared" si="30"/>
        <v>996.69</v>
      </c>
      <c r="F228" s="409">
        <v>949.23</v>
      </c>
      <c r="G228" s="409">
        <v>47.46</v>
      </c>
      <c r="H228" s="416"/>
      <c r="I228" s="416"/>
      <c r="J228" s="416"/>
      <c r="K228" s="416"/>
      <c r="L228" s="416"/>
      <c r="M228" s="416"/>
      <c r="N228" s="416"/>
      <c r="O228" s="409">
        <f t="shared" si="31"/>
        <v>0</v>
      </c>
      <c r="P228" s="416"/>
      <c r="Q228" s="416"/>
      <c r="R228" s="416"/>
      <c r="S228" s="15"/>
    </row>
    <row r="229" spans="1:19">
      <c r="A229" s="6" t="s">
        <v>1003</v>
      </c>
      <c r="B229" s="317" t="s">
        <v>500</v>
      </c>
      <c r="C229" s="22"/>
      <c r="D229" s="21"/>
      <c r="E229" s="412">
        <f>SUM(E230:E261)</f>
        <v>11087.65</v>
      </c>
      <c r="F229" s="412">
        <f t="shared" ref="F229:R229" si="33">SUM(F230:F261)</f>
        <v>10562.25</v>
      </c>
      <c r="G229" s="412">
        <f t="shared" si="33"/>
        <v>525.4</v>
      </c>
      <c r="H229" s="412">
        <f t="shared" si="33"/>
        <v>0</v>
      </c>
      <c r="I229" s="412"/>
      <c r="J229" s="412"/>
      <c r="K229" s="412"/>
      <c r="L229" s="412"/>
      <c r="M229" s="412"/>
      <c r="N229" s="412"/>
      <c r="O229" s="412">
        <f t="shared" si="33"/>
        <v>1995</v>
      </c>
      <c r="P229" s="412">
        <f t="shared" si="33"/>
        <v>1901</v>
      </c>
      <c r="Q229" s="412">
        <f t="shared" si="33"/>
        <v>94</v>
      </c>
      <c r="R229" s="412">
        <f t="shared" si="33"/>
        <v>0</v>
      </c>
      <c r="S229" s="16"/>
    </row>
    <row r="230" spans="1:19" ht="30">
      <c r="A230" s="8">
        <v>1</v>
      </c>
      <c r="B230" s="319" t="s">
        <v>501</v>
      </c>
      <c r="C230" s="8" t="s">
        <v>948</v>
      </c>
      <c r="D230" s="8" t="s">
        <v>52</v>
      </c>
      <c r="E230" s="419">
        <f>F230+G230</f>
        <v>430.5</v>
      </c>
      <c r="F230" s="419">
        <v>410</v>
      </c>
      <c r="G230" s="419">
        <v>20.5</v>
      </c>
      <c r="H230" s="420">
        <v>0</v>
      </c>
      <c r="I230" s="420"/>
      <c r="J230" s="420"/>
      <c r="K230" s="420"/>
      <c r="L230" s="420"/>
      <c r="M230" s="420"/>
      <c r="N230" s="420"/>
      <c r="O230" s="419">
        <f>P230+Q230</f>
        <v>430.5</v>
      </c>
      <c r="P230" s="419">
        <v>410</v>
      </c>
      <c r="Q230" s="419">
        <v>20.5</v>
      </c>
      <c r="R230" s="416"/>
      <c r="S230" s="15"/>
    </row>
    <row r="231" spans="1:19" ht="30">
      <c r="A231" s="8">
        <v>2</v>
      </c>
      <c r="B231" s="319" t="s">
        <v>503</v>
      </c>
      <c r="C231" s="8" t="s">
        <v>947</v>
      </c>
      <c r="D231" s="8" t="s">
        <v>52</v>
      </c>
      <c r="E231" s="419">
        <f>F231+G231</f>
        <v>430.5</v>
      </c>
      <c r="F231" s="419">
        <v>410</v>
      </c>
      <c r="G231" s="419">
        <v>20.5</v>
      </c>
      <c r="H231" s="420">
        <v>0</v>
      </c>
      <c r="I231" s="420"/>
      <c r="J231" s="420"/>
      <c r="K231" s="420"/>
      <c r="L231" s="420"/>
      <c r="M231" s="420"/>
      <c r="N231" s="420"/>
      <c r="O231" s="419">
        <f>P231+Q231</f>
        <v>430.5</v>
      </c>
      <c r="P231" s="419">
        <v>410</v>
      </c>
      <c r="Q231" s="419">
        <v>20.5</v>
      </c>
      <c r="R231" s="416"/>
      <c r="S231" s="15"/>
    </row>
    <row r="232" spans="1:19" ht="30">
      <c r="A232" s="8">
        <v>3</v>
      </c>
      <c r="B232" s="319" t="s">
        <v>505</v>
      </c>
      <c r="C232" s="8" t="s">
        <v>946</v>
      </c>
      <c r="D232" s="8" t="s">
        <v>52</v>
      </c>
      <c r="E232" s="419">
        <f t="shared" si="30"/>
        <v>430.5</v>
      </c>
      <c r="F232" s="419">
        <v>410</v>
      </c>
      <c r="G232" s="419">
        <v>20.5</v>
      </c>
      <c r="H232" s="420">
        <v>0</v>
      </c>
      <c r="I232" s="420"/>
      <c r="J232" s="420"/>
      <c r="K232" s="420"/>
      <c r="L232" s="420"/>
      <c r="M232" s="420"/>
      <c r="N232" s="420"/>
      <c r="O232" s="419">
        <f>P232+Q232</f>
        <v>430.5</v>
      </c>
      <c r="P232" s="419">
        <v>410</v>
      </c>
      <c r="Q232" s="419">
        <v>20.5</v>
      </c>
      <c r="R232" s="416"/>
      <c r="S232" s="15"/>
    </row>
    <row r="233" spans="1:19" ht="45">
      <c r="A233" s="8">
        <v>4</v>
      </c>
      <c r="B233" s="365" t="s">
        <v>817</v>
      </c>
      <c r="C233" s="8" t="s">
        <v>943</v>
      </c>
      <c r="D233" s="8" t="s">
        <v>52</v>
      </c>
      <c r="E233" s="419">
        <f>F233+G233</f>
        <v>100.7</v>
      </c>
      <c r="F233" s="419">
        <v>96</v>
      </c>
      <c r="G233" s="419">
        <v>4.7</v>
      </c>
      <c r="H233" s="420">
        <v>0</v>
      </c>
      <c r="I233" s="420"/>
      <c r="J233" s="420"/>
      <c r="K233" s="420"/>
      <c r="L233" s="420"/>
      <c r="M233" s="420"/>
      <c r="N233" s="420"/>
      <c r="O233" s="419">
        <f t="shared" si="31"/>
        <v>100.7</v>
      </c>
      <c r="P233" s="419">
        <v>96</v>
      </c>
      <c r="Q233" s="419">
        <v>4.7</v>
      </c>
      <c r="R233" s="416"/>
      <c r="S233" s="15"/>
    </row>
    <row r="234" spans="1:19" ht="30">
      <c r="A234" s="8">
        <v>5</v>
      </c>
      <c r="B234" s="319" t="s">
        <v>508</v>
      </c>
      <c r="C234" s="8" t="s">
        <v>944</v>
      </c>
      <c r="D234" s="8" t="s">
        <v>52</v>
      </c>
      <c r="E234" s="419">
        <f>F234+G234</f>
        <v>503</v>
      </c>
      <c r="F234" s="419">
        <v>480</v>
      </c>
      <c r="G234" s="419">
        <v>23</v>
      </c>
      <c r="H234" s="420">
        <v>0</v>
      </c>
      <c r="I234" s="420"/>
      <c r="J234" s="420"/>
      <c r="K234" s="420"/>
      <c r="L234" s="420"/>
      <c r="M234" s="420"/>
      <c r="N234" s="420"/>
      <c r="O234" s="419">
        <f>P234+Q234</f>
        <v>503</v>
      </c>
      <c r="P234" s="419">
        <v>480</v>
      </c>
      <c r="Q234" s="419">
        <v>23</v>
      </c>
      <c r="R234" s="416"/>
      <c r="S234" s="15"/>
    </row>
    <row r="235" spans="1:19" ht="45">
      <c r="A235" s="8">
        <v>6</v>
      </c>
      <c r="B235" s="365" t="s">
        <v>818</v>
      </c>
      <c r="C235" s="8" t="s">
        <v>945</v>
      </c>
      <c r="D235" s="8" t="s">
        <v>52</v>
      </c>
      <c r="E235" s="419">
        <f>F235+G235</f>
        <v>99.8</v>
      </c>
      <c r="F235" s="419">
        <v>95</v>
      </c>
      <c r="G235" s="419">
        <v>4.8</v>
      </c>
      <c r="H235" s="420">
        <v>0</v>
      </c>
      <c r="I235" s="420"/>
      <c r="J235" s="420"/>
      <c r="K235" s="420"/>
      <c r="L235" s="420"/>
      <c r="M235" s="420"/>
      <c r="N235" s="420"/>
      <c r="O235" s="419">
        <f>P235+Q235</f>
        <v>99.8</v>
      </c>
      <c r="P235" s="419">
        <v>95</v>
      </c>
      <c r="Q235" s="419">
        <v>4.8</v>
      </c>
      <c r="R235" s="416"/>
      <c r="S235" s="15"/>
    </row>
    <row r="236" spans="1:19" ht="30">
      <c r="A236" s="8">
        <v>7</v>
      </c>
      <c r="B236" s="319" t="s">
        <v>512</v>
      </c>
      <c r="C236" s="8" t="s">
        <v>1080</v>
      </c>
      <c r="D236" s="8" t="s">
        <v>53</v>
      </c>
      <c r="E236" s="419">
        <f t="shared" si="30"/>
        <v>483</v>
      </c>
      <c r="F236" s="419">
        <v>460</v>
      </c>
      <c r="G236" s="419">
        <v>23</v>
      </c>
      <c r="H236" s="416">
        <v>0</v>
      </c>
      <c r="I236" s="416"/>
      <c r="J236" s="416"/>
      <c r="K236" s="416"/>
      <c r="L236" s="416"/>
      <c r="M236" s="416"/>
      <c r="N236" s="416"/>
      <c r="O236" s="409">
        <f t="shared" si="31"/>
        <v>0</v>
      </c>
      <c r="P236" s="416"/>
      <c r="Q236" s="416"/>
      <c r="R236" s="416"/>
      <c r="S236" s="15"/>
    </row>
    <row r="237" spans="1:19" ht="30">
      <c r="A237" s="8">
        <v>8</v>
      </c>
      <c r="B237" s="319" t="s">
        <v>1094</v>
      </c>
      <c r="C237" s="8" t="s">
        <v>1081</v>
      </c>
      <c r="D237" s="8" t="s">
        <v>53</v>
      </c>
      <c r="E237" s="419">
        <f>F237+G237</f>
        <v>483</v>
      </c>
      <c r="F237" s="419">
        <v>460</v>
      </c>
      <c r="G237" s="419">
        <v>23</v>
      </c>
      <c r="H237" s="416">
        <v>0</v>
      </c>
      <c r="I237" s="416"/>
      <c r="J237" s="416"/>
      <c r="K237" s="416"/>
      <c r="L237" s="416"/>
      <c r="M237" s="416"/>
      <c r="N237" s="416"/>
      <c r="O237" s="409">
        <f t="shared" si="31"/>
        <v>0</v>
      </c>
      <c r="P237" s="416"/>
      <c r="Q237" s="416"/>
      <c r="R237" s="416"/>
      <c r="S237" s="15"/>
    </row>
    <row r="238" spans="1:19" ht="30">
      <c r="A238" s="8">
        <v>9</v>
      </c>
      <c r="B238" s="319" t="s">
        <v>516</v>
      </c>
      <c r="C238" s="8" t="s">
        <v>945</v>
      </c>
      <c r="D238" s="8" t="s">
        <v>53</v>
      </c>
      <c r="E238" s="419">
        <f t="shared" si="30"/>
        <v>430.5</v>
      </c>
      <c r="F238" s="419">
        <v>410</v>
      </c>
      <c r="G238" s="419">
        <v>20.5</v>
      </c>
      <c r="H238" s="416">
        <v>0</v>
      </c>
      <c r="I238" s="416"/>
      <c r="J238" s="416"/>
      <c r="K238" s="416"/>
      <c r="L238" s="416"/>
      <c r="M238" s="416"/>
      <c r="N238" s="416"/>
      <c r="O238" s="409">
        <f t="shared" si="31"/>
        <v>0</v>
      </c>
      <c r="P238" s="416"/>
      <c r="Q238" s="416"/>
      <c r="R238" s="416"/>
      <c r="S238" s="15"/>
    </row>
    <row r="239" spans="1:19" ht="45">
      <c r="A239" s="8">
        <v>10</v>
      </c>
      <c r="B239" s="319" t="s">
        <v>809</v>
      </c>
      <c r="C239" s="8" t="s">
        <v>943</v>
      </c>
      <c r="D239" s="8" t="s">
        <v>53</v>
      </c>
      <c r="E239" s="419">
        <f t="shared" si="30"/>
        <v>430.5</v>
      </c>
      <c r="F239" s="419">
        <v>410</v>
      </c>
      <c r="G239" s="419">
        <v>20.5</v>
      </c>
      <c r="H239" s="416">
        <v>0</v>
      </c>
      <c r="I239" s="416"/>
      <c r="J239" s="416"/>
      <c r="K239" s="416"/>
      <c r="L239" s="416"/>
      <c r="M239" s="416"/>
      <c r="N239" s="416"/>
      <c r="O239" s="409">
        <f t="shared" si="31"/>
        <v>0</v>
      </c>
      <c r="P239" s="416"/>
      <c r="Q239" s="416"/>
      <c r="R239" s="416"/>
      <c r="S239" s="15"/>
    </row>
    <row r="240" spans="1:19" ht="45">
      <c r="A240" s="8">
        <v>11</v>
      </c>
      <c r="B240" s="365" t="s">
        <v>819</v>
      </c>
      <c r="C240" s="364" t="s">
        <v>943</v>
      </c>
      <c r="D240" s="8" t="s">
        <v>53</v>
      </c>
      <c r="E240" s="419">
        <f t="shared" si="30"/>
        <v>420</v>
      </c>
      <c r="F240" s="419">
        <v>400</v>
      </c>
      <c r="G240" s="419">
        <v>20</v>
      </c>
      <c r="H240" s="416">
        <v>0</v>
      </c>
      <c r="I240" s="416"/>
      <c r="J240" s="416"/>
      <c r="K240" s="416"/>
      <c r="L240" s="416"/>
      <c r="M240" s="416"/>
      <c r="N240" s="416"/>
      <c r="O240" s="409">
        <f t="shared" si="31"/>
        <v>0</v>
      </c>
      <c r="P240" s="416"/>
      <c r="Q240" s="416"/>
      <c r="R240" s="416"/>
      <c r="S240" s="15"/>
    </row>
    <row r="241" spans="1:19" ht="45">
      <c r="A241" s="423">
        <v>12</v>
      </c>
      <c r="B241" s="365" t="s">
        <v>820</v>
      </c>
      <c r="C241" s="8" t="s">
        <v>945</v>
      </c>
      <c r="D241" s="8" t="s">
        <v>53</v>
      </c>
      <c r="E241" s="419">
        <f t="shared" si="30"/>
        <v>420</v>
      </c>
      <c r="F241" s="419">
        <v>400</v>
      </c>
      <c r="G241" s="419">
        <v>20</v>
      </c>
      <c r="H241" s="416">
        <v>0</v>
      </c>
      <c r="I241" s="416"/>
      <c r="J241" s="416"/>
      <c r="K241" s="416"/>
      <c r="L241" s="416"/>
      <c r="M241" s="416"/>
      <c r="N241" s="416"/>
      <c r="O241" s="409">
        <f t="shared" si="31"/>
        <v>0</v>
      </c>
      <c r="P241" s="416"/>
      <c r="Q241" s="416"/>
      <c r="R241" s="416"/>
      <c r="S241" s="15"/>
    </row>
    <row r="242" spans="1:19" ht="30">
      <c r="A242" s="8">
        <v>13</v>
      </c>
      <c r="B242" s="319" t="s">
        <v>517</v>
      </c>
      <c r="C242" s="8" t="s">
        <v>946</v>
      </c>
      <c r="D242" s="8" t="s">
        <v>53</v>
      </c>
      <c r="E242" s="419">
        <f t="shared" si="30"/>
        <v>420</v>
      </c>
      <c r="F242" s="419">
        <v>400</v>
      </c>
      <c r="G242" s="419">
        <v>20</v>
      </c>
      <c r="H242" s="416">
        <v>0</v>
      </c>
      <c r="I242" s="416"/>
      <c r="J242" s="416"/>
      <c r="K242" s="416"/>
      <c r="L242" s="416"/>
      <c r="M242" s="416"/>
      <c r="N242" s="416"/>
      <c r="O242" s="409">
        <f t="shared" si="31"/>
        <v>0</v>
      </c>
      <c r="P242" s="416"/>
      <c r="Q242" s="416"/>
      <c r="R242" s="416"/>
      <c r="S242" s="15"/>
    </row>
    <row r="243" spans="1:19" ht="30">
      <c r="A243" s="8">
        <v>14</v>
      </c>
      <c r="B243" s="319" t="s">
        <v>518</v>
      </c>
      <c r="C243" s="8" t="s">
        <v>948</v>
      </c>
      <c r="D243" s="8" t="s">
        <v>53</v>
      </c>
      <c r="E243" s="419">
        <f t="shared" si="30"/>
        <v>157.5</v>
      </c>
      <c r="F243" s="419">
        <v>150</v>
      </c>
      <c r="G243" s="419">
        <v>7.5</v>
      </c>
      <c r="H243" s="416">
        <v>0</v>
      </c>
      <c r="I243" s="416"/>
      <c r="J243" s="416"/>
      <c r="K243" s="416"/>
      <c r="L243" s="416"/>
      <c r="M243" s="416"/>
      <c r="N243" s="416"/>
      <c r="O243" s="409">
        <f t="shared" si="31"/>
        <v>0</v>
      </c>
      <c r="P243" s="416"/>
      <c r="Q243" s="416"/>
      <c r="R243" s="416"/>
      <c r="S243" s="15"/>
    </row>
    <row r="244" spans="1:19" ht="30">
      <c r="A244" s="8">
        <v>15</v>
      </c>
      <c r="B244" s="319" t="s">
        <v>520</v>
      </c>
      <c r="C244" s="8" t="s">
        <v>948</v>
      </c>
      <c r="D244" s="8" t="s">
        <v>53</v>
      </c>
      <c r="E244" s="409">
        <f t="shared" si="30"/>
        <v>210</v>
      </c>
      <c r="F244" s="409">
        <v>200</v>
      </c>
      <c r="G244" s="409">
        <v>10</v>
      </c>
      <c r="H244" s="416">
        <v>0</v>
      </c>
      <c r="I244" s="416"/>
      <c r="J244" s="416"/>
      <c r="K244" s="416"/>
      <c r="L244" s="416"/>
      <c r="M244" s="416"/>
      <c r="N244" s="416"/>
      <c r="O244" s="409">
        <f t="shared" si="31"/>
        <v>0</v>
      </c>
      <c r="P244" s="416"/>
      <c r="Q244" s="416"/>
      <c r="R244" s="416"/>
      <c r="S244" s="15"/>
    </row>
    <row r="245" spans="1:19" ht="30">
      <c r="A245" s="8">
        <v>16</v>
      </c>
      <c r="B245" s="319" t="s">
        <v>522</v>
      </c>
      <c r="C245" s="8" t="s">
        <v>1081</v>
      </c>
      <c r="D245" s="8" t="s">
        <v>53</v>
      </c>
      <c r="E245" s="419">
        <f t="shared" si="30"/>
        <v>52.5</v>
      </c>
      <c r="F245" s="419">
        <v>50</v>
      </c>
      <c r="G245" s="419">
        <v>2.5</v>
      </c>
      <c r="H245" s="416">
        <v>0</v>
      </c>
      <c r="I245" s="416"/>
      <c r="J245" s="416"/>
      <c r="K245" s="416"/>
      <c r="L245" s="416"/>
      <c r="M245" s="416"/>
      <c r="N245" s="416"/>
      <c r="O245" s="409">
        <f t="shared" si="31"/>
        <v>0</v>
      </c>
      <c r="P245" s="416"/>
      <c r="Q245" s="416"/>
      <c r="R245" s="416"/>
      <c r="S245" s="15"/>
    </row>
    <row r="246" spans="1:19" ht="30">
      <c r="A246" s="8">
        <v>17</v>
      </c>
      <c r="B246" s="319" t="s">
        <v>524</v>
      </c>
      <c r="C246" s="8" t="s">
        <v>1080</v>
      </c>
      <c r="D246" s="8" t="s">
        <v>53</v>
      </c>
      <c r="E246" s="409">
        <f t="shared" si="30"/>
        <v>210</v>
      </c>
      <c r="F246" s="409">
        <v>200</v>
      </c>
      <c r="G246" s="409">
        <v>10</v>
      </c>
      <c r="H246" s="416">
        <v>0</v>
      </c>
      <c r="I246" s="416"/>
      <c r="J246" s="416"/>
      <c r="K246" s="416"/>
      <c r="L246" s="416"/>
      <c r="M246" s="416"/>
      <c r="N246" s="416"/>
      <c r="O246" s="409">
        <f t="shared" si="31"/>
        <v>0</v>
      </c>
      <c r="P246" s="416"/>
      <c r="Q246" s="416"/>
      <c r="R246" s="416"/>
      <c r="S246" s="15"/>
    </row>
    <row r="247" spans="1:19" ht="45">
      <c r="A247" s="8">
        <v>18</v>
      </c>
      <c r="B247" s="365" t="s">
        <v>821</v>
      </c>
      <c r="C247" s="364" t="s">
        <v>943</v>
      </c>
      <c r="D247" s="8" t="s">
        <v>54</v>
      </c>
      <c r="E247" s="419">
        <f>F247+G247</f>
        <v>452.5</v>
      </c>
      <c r="F247" s="419">
        <v>431</v>
      </c>
      <c r="G247" s="419">
        <v>21.5</v>
      </c>
      <c r="H247" s="416">
        <v>0</v>
      </c>
      <c r="I247" s="416"/>
      <c r="J247" s="416"/>
      <c r="K247" s="416"/>
      <c r="L247" s="416"/>
      <c r="M247" s="416"/>
      <c r="N247" s="416"/>
      <c r="O247" s="409">
        <f t="shared" si="31"/>
        <v>0</v>
      </c>
      <c r="P247" s="416"/>
      <c r="Q247" s="416"/>
      <c r="R247" s="416"/>
      <c r="S247" s="15"/>
    </row>
    <row r="248" spans="1:19" ht="45">
      <c r="A248" s="423">
        <v>19</v>
      </c>
      <c r="B248" s="365" t="s">
        <v>822</v>
      </c>
      <c r="C248" s="8" t="s">
        <v>945</v>
      </c>
      <c r="D248" s="8" t="s">
        <v>54</v>
      </c>
      <c r="E248" s="419">
        <f t="shared" si="30"/>
        <v>420</v>
      </c>
      <c r="F248" s="419">
        <v>400</v>
      </c>
      <c r="G248" s="419">
        <v>20</v>
      </c>
      <c r="H248" s="416">
        <v>0</v>
      </c>
      <c r="I248" s="416"/>
      <c r="J248" s="416"/>
      <c r="K248" s="416"/>
      <c r="L248" s="416"/>
      <c r="M248" s="416"/>
      <c r="N248" s="416"/>
      <c r="O248" s="409">
        <f t="shared" si="31"/>
        <v>0</v>
      </c>
      <c r="P248" s="416"/>
      <c r="Q248" s="416"/>
      <c r="R248" s="416"/>
      <c r="S248" s="15"/>
    </row>
    <row r="249" spans="1:19" ht="30">
      <c r="A249" s="8">
        <v>20</v>
      </c>
      <c r="B249" s="319" t="s">
        <v>526</v>
      </c>
      <c r="C249" s="8" t="s">
        <v>1081</v>
      </c>
      <c r="D249" s="8" t="s">
        <v>54</v>
      </c>
      <c r="E249" s="419">
        <f t="shared" si="30"/>
        <v>420</v>
      </c>
      <c r="F249" s="419">
        <v>400</v>
      </c>
      <c r="G249" s="419">
        <v>20</v>
      </c>
      <c r="H249" s="416">
        <v>0</v>
      </c>
      <c r="I249" s="416"/>
      <c r="J249" s="416"/>
      <c r="K249" s="416"/>
      <c r="L249" s="416"/>
      <c r="M249" s="416"/>
      <c r="N249" s="416"/>
      <c r="O249" s="409">
        <f t="shared" si="31"/>
        <v>0</v>
      </c>
      <c r="P249" s="416"/>
      <c r="Q249" s="416"/>
      <c r="R249" s="416"/>
      <c r="S249" s="15"/>
    </row>
    <row r="250" spans="1:19" ht="30">
      <c r="A250" s="8">
        <v>21</v>
      </c>
      <c r="B250" s="319" t="s">
        <v>528</v>
      </c>
      <c r="C250" s="8" t="s">
        <v>1082</v>
      </c>
      <c r="D250" s="8" t="s">
        <v>54</v>
      </c>
      <c r="E250" s="409">
        <f t="shared" si="30"/>
        <v>313.39999999999998</v>
      </c>
      <c r="F250" s="409">
        <v>300</v>
      </c>
      <c r="G250" s="409">
        <v>13.4</v>
      </c>
      <c r="H250" s="416">
        <v>0</v>
      </c>
      <c r="I250" s="416"/>
      <c r="J250" s="416"/>
      <c r="K250" s="416"/>
      <c r="L250" s="416"/>
      <c r="M250" s="416"/>
      <c r="N250" s="416"/>
      <c r="O250" s="409">
        <f t="shared" si="31"/>
        <v>0</v>
      </c>
      <c r="P250" s="416"/>
      <c r="Q250" s="416"/>
      <c r="R250" s="416"/>
      <c r="S250" s="15"/>
    </row>
    <row r="251" spans="1:19" ht="30">
      <c r="A251" s="8">
        <v>22</v>
      </c>
      <c r="B251" s="319" t="s">
        <v>531</v>
      </c>
      <c r="C251" s="8" t="s">
        <v>944</v>
      </c>
      <c r="D251" s="8" t="s">
        <v>54</v>
      </c>
      <c r="E251" s="419">
        <f t="shared" si="30"/>
        <v>262.5</v>
      </c>
      <c r="F251" s="419">
        <v>250</v>
      </c>
      <c r="G251" s="419">
        <v>12.5</v>
      </c>
      <c r="H251" s="416">
        <v>0</v>
      </c>
      <c r="I251" s="416"/>
      <c r="J251" s="416"/>
      <c r="K251" s="416"/>
      <c r="L251" s="416"/>
      <c r="M251" s="416"/>
      <c r="N251" s="416"/>
      <c r="O251" s="409">
        <f t="shared" si="31"/>
        <v>0</v>
      </c>
      <c r="P251" s="416"/>
      <c r="Q251" s="416"/>
      <c r="R251" s="416"/>
      <c r="S251" s="15"/>
    </row>
    <row r="252" spans="1:19" ht="45">
      <c r="A252" s="8">
        <v>23</v>
      </c>
      <c r="B252" s="365" t="s">
        <v>810</v>
      </c>
      <c r="C252" s="364" t="s">
        <v>943</v>
      </c>
      <c r="D252" s="8" t="s">
        <v>54</v>
      </c>
      <c r="E252" s="409">
        <f t="shared" si="30"/>
        <v>315</v>
      </c>
      <c r="F252" s="409">
        <v>300</v>
      </c>
      <c r="G252" s="409">
        <v>15</v>
      </c>
      <c r="H252" s="416">
        <v>0</v>
      </c>
      <c r="I252" s="416"/>
      <c r="J252" s="416"/>
      <c r="K252" s="416"/>
      <c r="L252" s="416"/>
      <c r="M252" s="416"/>
      <c r="N252" s="416"/>
      <c r="O252" s="409">
        <f t="shared" si="31"/>
        <v>0</v>
      </c>
      <c r="P252" s="416"/>
      <c r="Q252" s="416"/>
      <c r="R252" s="416"/>
      <c r="S252" s="15"/>
    </row>
    <row r="253" spans="1:19" ht="30">
      <c r="A253" s="8">
        <v>24</v>
      </c>
      <c r="B253" s="319" t="s">
        <v>534</v>
      </c>
      <c r="C253" s="8" t="s">
        <v>944</v>
      </c>
      <c r="D253" s="8" t="s">
        <v>54</v>
      </c>
      <c r="E253" s="419">
        <f t="shared" si="30"/>
        <v>420</v>
      </c>
      <c r="F253" s="419">
        <v>400</v>
      </c>
      <c r="G253" s="419">
        <v>20</v>
      </c>
      <c r="H253" s="416">
        <v>0</v>
      </c>
      <c r="I253" s="416"/>
      <c r="J253" s="416"/>
      <c r="K253" s="416"/>
      <c r="L253" s="416"/>
      <c r="M253" s="416"/>
      <c r="N253" s="416"/>
      <c r="O253" s="409">
        <f t="shared" si="31"/>
        <v>0</v>
      </c>
      <c r="P253" s="416"/>
      <c r="Q253" s="416"/>
      <c r="R253" s="416"/>
      <c r="S253" s="15"/>
    </row>
    <row r="254" spans="1:19" ht="30">
      <c r="A254" s="8">
        <v>25</v>
      </c>
      <c r="B254" s="319" t="s">
        <v>536</v>
      </c>
      <c r="C254" s="8" t="s">
        <v>1081</v>
      </c>
      <c r="D254" s="8" t="s">
        <v>54</v>
      </c>
      <c r="E254" s="409">
        <f t="shared" si="30"/>
        <v>210</v>
      </c>
      <c r="F254" s="409">
        <v>200</v>
      </c>
      <c r="G254" s="409">
        <v>10</v>
      </c>
      <c r="H254" s="416">
        <v>0</v>
      </c>
      <c r="I254" s="416"/>
      <c r="J254" s="416"/>
      <c r="K254" s="416"/>
      <c r="L254" s="416"/>
      <c r="M254" s="416"/>
      <c r="N254" s="416"/>
      <c r="O254" s="409">
        <f t="shared" si="31"/>
        <v>0</v>
      </c>
      <c r="P254" s="416"/>
      <c r="Q254" s="416"/>
      <c r="R254" s="416"/>
      <c r="S254" s="15"/>
    </row>
    <row r="255" spans="1:19" ht="30">
      <c r="A255" s="8">
        <v>26</v>
      </c>
      <c r="B255" s="319" t="s">
        <v>538</v>
      </c>
      <c r="C255" s="8" t="s">
        <v>946</v>
      </c>
      <c r="D255" s="8" t="s">
        <v>54</v>
      </c>
      <c r="E255" s="409">
        <f t="shared" si="30"/>
        <v>210</v>
      </c>
      <c r="F255" s="409">
        <v>200</v>
      </c>
      <c r="G255" s="409">
        <v>10</v>
      </c>
      <c r="H255" s="416">
        <v>0</v>
      </c>
      <c r="I255" s="416"/>
      <c r="J255" s="416"/>
      <c r="K255" s="416"/>
      <c r="L255" s="416"/>
      <c r="M255" s="416"/>
      <c r="N255" s="416"/>
      <c r="O255" s="409">
        <f t="shared" si="31"/>
        <v>0</v>
      </c>
      <c r="P255" s="416"/>
      <c r="Q255" s="416"/>
      <c r="R255" s="416"/>
      <c r="S255" s="15"/>
    </row>
    <row r="256" spans="1:19" ht="45">
      <c r="A256" s="8">
        <v>27</v>
      </c>
      <c r="B256" s="365" t="s">
        <v>823</v>
      </c>
      <c r="C256" s="8" t="s">
        <v>943</v>
      </c>
      <c r="D256" s="8" t="s">
        <v>55</v>
      </c>
      <c r="E256" s="409">
        <f t="shared" si="30"/>
        <v>525</v>
      </c>
      <c r="F256" s="409">
        <v>500</v>
      </c>
      <c r="G256" s="409">
        <v>25</v>
      </c>
      <c r="H256" s="416">
        <v>0</v>
      </c>
      <c r="I256" s="416"/>
      <c r="J256" s="416"/>
      <c r="K256" s="416"/>
      <c r="L256" s="416"/>
      <c r="M256" s="416"/>
      <c r="N256" s="416"/>
      <c r="O256" s="409">
        <f t="shared" si="31"/>
        <v>0</v>
      </c>
      <c r="P256" s="416"/>
      <c r="Q256" s="416"/>
      <c r="R256" s="416"/>
      <c r="S256" s="15"/>
    </row>
    <row r="257" spans="1:19" ht="45">
      <c r="A257" s="8">
        <v>28</v>
      </c>
      <c r="B257" s="365" t="s">
        <v>824</v>
      </c>
      <c r="C257" s="8" t="s">
        <v>945</v>
      </c>
      <c r="D257" s="8">
        <v>2025</v>
      </c>
      <c r="E257" s="409">
        <f t="shared" si="30"/>
        <v>525</v>
      </c>
      <c r="F257" s="409">
        <v>500</v>
      </c>
      <c r="G257" s="409">
        <v>25</v>
      </c>
      <c r="H257" s="416">
        <v>0</v>
      </c>
      <c r="I257" s="416"/>
      <c r="J257" s="416"/>
      <c r="K257" s="416"/>
      <c r="L257" s="416"/>
      <c r="M257" s="416"/>
      <c r="N257" s="416"/>
      <c r="O257" s="409">
        <f t="shared" si="31"/>
        <v>0</v>
      </c>
      <c r="P257" s="416"/>
      <c r="Q257" s="416"/>
      <c r="R257" s="416"/>
      <c r="S257" s="15"/>
    </row>
    <row r="258" spans="1:19" ht="30">
      <c r="A258" s="8">
        <v>29</v>
      </c>
      <c r="B258" s="319" t="s">
        <v>540</v>
      </c>
      <c r="C258" s="8" t="s">
        <v>1082</v>
      </c>
      <c r="D258" s="8" t="s">
        <v>55</v>
      </c>
      <c r="E258" s="419">
        <f t="shared" si="30"/>
        <v>430.5</v>
      </c>
      <c r="F258" s="419">
        <v>410</v>
      </c>
      <c r="G258" s="419">
        <v>20.5</v>
      </c>
      <c r="H258" s="416">
        <v>0</v>
      </c>
      <c r="I258" s="416"/>
      <c r="J258" s="416"/>
      <c r="K258" s="416"/>
      <c r="L258" s="416"/>
      <c r="M258" s="416"/>
      <c r="N258" s="416"/>
      <c r="O258" s="409">
        <f t="shared" si="31"/>
        <v>0</v>
      </c>
      <c r="P258" s="416"/>
      <c r="Q258" s="416"/>
      <c r="R258" s="416"/>
      <c r="S258" s="15"/>
    </row>
    <row r="259" spans="1:19" ht="30">
      <c r="A259" s="8">
        <v>30</v>
      </c>
      <c r="B259" s="319" t="s">
        <v>541</v>
      </c>
      <c r="C259" s="8" t="s">
        <v>944</v>
      </c>
      <c r="D259" s="8" t="s">
        <v>55</v>
      </c>
      <c r="E259" s="419">
        <f t="shared" si="30"/>
        <v>430.5</v>
      </c>
      <c r="F259" s="419">
        <v>410</v>
      </c>
      <c r="G259" s="419">
        <v>20.5</v>
      </c>
      <c r="H259" s="416">
        <v>0</v>
      </c>
      <c r="I259" s="416"/>
      <c r="J259" s="416"/>
      <c r="K259" s="416"/>
      <c r="L259" s="416"/>
      <c r="M259" s="416"/>
      <c r="N259" s="416"/>
      <c r="O259" s="409">
        <f t="shared" si="31"/>
        <v>0</v>
      </c>
      <c r="P259" s="416"/>
      <c r="Q259" s="416"/>
      <c r="R259" s="416"/>
      <c r="S259" s="15"/>
    </row>
    <row r="260" spans="1:19" ht="30">
      <c r="A260" s="8">
        <v>31</v>
      </c>
      <c r="B260" s="319" t="s">
        <v>542</v>
      </c>
      <c r="C260" s="8" t="s">
        <v>948</v>
      </c>
      <c r="D260" s="8" t="s">
        <v>55</v>
      </c>
      <c r="E260" s="419">
        <f t="shared" si="30"/>
        <v>336</v>
      </c>
      <c r="F260" s="419">
        <v>320</v>
      </c>
      <c r="G260" s="419">
        <v>16</v>
      </c>
      <c r="H260" s="416">
        <v>0</v>
      </c>
      <c r="I260" s="416"/>
      <c r="J260" s="416"/>
      <c r="K260" s="416"/>
      <c r="L260" s="416"/>
      <c r="M260" s="416"/>
      <c r="N260" s="416"/>
      <c r="O260" s="409">
        <f t="shared" si="31"/>
        <v>0</v>
      </c>
      <c r="P260" s="416"/>
      <c r="Q260" s="416"/>
      <c r="R260" s="416"/>
      <c r="S260" s="15"/>
    </row>
    <row r="261" spans="1:19" ht="30">
      <c r="A261" s="8">
        <v>32</v>
      </c>
      <c r="B261" s="319" t="s">
        <v>543</v>
      </c>
      <c r="C261" s="8" t="s">
        <v>948</v>
      </c>
      <c r="D261" s="8" t="s">
        <v>55</v>
      </c>
      <c r="E261" s="419">
        <f t="shared" si="30"/>
        <v>105.25</v>
      </c>
      <c r="F261" s="419">
        <v>100.25</v>
      </c>
      <c r="G261" s="419">
        <v>5</v>
      </c>
      <c r="H261" s="416">
        <v>0</v>
      </c>
      <c r="I261" s="416"/>
      <c r="J261" s="416"/>
      <c r="K261" s="416"/>
      <c r="L261" s="416"/>
      <c r="M261" s="416"/>
      <c r="N261" s="416"/>
      <c r="O261" s="409">
        <f t="shared" si="31"/>
        <v>0</v>
      </c>
      <c r="P261" s="416"/>
      <c r="Q261" s="416"/>
      <c r="R261" s="416"/>
      <c r="S261" s="15"/>
    </row>
    <row r="262" spans="1:19" ht="115.5" customHeight="1">
      <c r="A262" s="259" t="s">
        <v>39</v>
      </c>
      <c r="B262" s="229" t="s">
        <v>1006</v>
      </c>
      <c r="C262" s="250"/>
      <c r="D262" s="268"/>
      <c r="E262" s="411">
        <f>+E264</f>
        <v>5551</v>
      </c>
      <c r="F262" s="411">
        <f t="shared" ref="F262:R262" si="34">+F264</f>
        <v>5287</v>
      </c>
      <c r="G262" s="411">
        <f t="shared" si="34"/>
        <v>264</v>
      </c>
      <c r="H262" s="411">
        <f t="shared" si="34"/>
        <v>0</v>
      </c>
      <c r="I262" s="411"/>
      <c r="J262" s="411"/>
      <c r="K262" s="411"/>
      <c r="L262" s="411"/>
      <c r="M262" s="411"/>
      <c r="N262" s="411"/>
      <c r="O262" s="411">
        <f t="shared" si="34"/>
        <v>1000</v>
      </c>
      <c r="P262" s="411">
        <f t="shared" si="34"/>
        <v>952</v>
      </c>
      <c r="Q262" s="411">
        <f t="shared" si="34"/>
        <v>48</v>
      </c>
      <c r="R262" s="411">
        <f t="shared" si="34"/>
        <v>0</v>
      </c>
      <c r="S262" s="250"/>
    </row>
    <row r="263" spans="1:19" ht="90" customHeight="1">
      <c r="A263" s="242" t="s">
        <v>1004</v>
      </c>
      <c r="B263" s="231" t="s">
        <v>1005</v>
      </c>
      <c r="C263" s="266"/>
      <c r="D263" s="399"/>
      <c r="E263" s="417">
        <f>+E264</f>
        <v>5551</v>
      </c>
      <c r="F263" s="417">
        <f t="shared" ref="F263:R263" si="35">+F264</f>
        <v>5287</v>
      </c>
      <c r="G263" s="417">
        <f t="shared" si="35"/>
        <v>264</v>
      </c>
      <c r="H263" s="417">
        <f t="shared" si="35"/>
        <v>0</v>
      </c>
      <c r="I263" s="417"/>
      <c r="J263" s="417"/>
      <c r="K263" s="417"/>
      <c r="L263" s="417"/>
      <c r="M263" s="417"/>
      <c r="N263" s="417"/>
      <c r="O263" s="417">
        <f t="shared" si="35"/>
        <v>1000</v>
      </c>
      <c r="P263" s="417">
        <f t="shared" si="35"/>
        <v>952</v>
      </c>
      <c r="Q263" s="417">
        <f t="shared" si="35"/>
        <v>48</v>
      </c>
      <c r="R263" s="417">
        <f t="shared" si="35"/>
        <v>0</v>
      </c>
      <c r="S263" s="250"/>
    </row>
    <row r="264" spans="1:19" ht="90">
      <c r="A264" s="246" t="s">
        <v>891</v>
      </c>
      <c r="B264" s="234" t="s">
        <v>900</v>
      </c>
      <c r="C264" s="246" t="s">
        <v>23</v>
      </c>
      <c r="D264" s="9" t="s">
        <v>19</v>
      </c>
      <c r="E264" s="418">
        <f t="shared" ref="E264" si="36">F264+G264</f>
        <v>5551</v>
      </c>
      <c r="F264" s="418">
        <v>5287</v>
      </c>
      <c r="G264" s="418">
        <v>264</v>
      </c>
      <c r="H264" s="418"/>
      <c r="I264" s="418"/>
      <c r="J264" s="418"/>
      <c r="K264" s="418"/>
      <c r="L264" s="418"/>
      <c r="M264" s="418"/>
      <c r="N264" s="418"/>
      <c r="O264" s="418">
        <f t="shared" ref="O264" si="37">P264+Q264</f>
        <v>1000</v>
      </c>
      <c r="P264" s="418">
        <v>952</v>
      </c>
      <c r="Q264" s="418">
        <v>48</v>
      </c>
      <c r="R264" s="418"/>
      <c r="S264" s="250"/>
    </row>
  </sheetData>
  <mergeCells count="15">
    <mergeCell ref="O5:R5"/>
    <mergeCell ref="S5:S7"/>
    <mergeCell ref="B11:C11"/>
    <mergeCell ref="R1:S1"/>
    <mergeCell ref="A2:S2"/>
    <mergeCell ref="A3:S3"/>
    <mergeCell ref="G4:S4"/>
    <mergeCell ref="A5:A7"/>
    <mergeCell ref="B5:B7"/>
    <mergeCell ref="C5:C7"/>
    <mergeCell ref="D5:D7"/>
    <mergeCell ref="E5:H5"/>
    <mergeCell ref="I5:N5"/>
    <mergeCell ref="I6:K6"/>
    <mergeCell ref="L6:N6"/>
  </mergeCells>
  <pageMargins left="0.39370078740157483" right="0.23622047244094491" top="0.47244094488188981" bottom="0.74803149606299213" header="0.31496062992125984" footer="0.31496062992125984"/>
  <pageSetup paperSize="9" orientation="landscape" verticalDpi="0" r:id="rId1"/>
  <headerFooter>
    <oddFooter>Page &amp;P</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X86"/>
  <sheetViews>
    <sheetView topLeftCell="A7" zoomScale="85" zoomScaleNormal="85" workbookViewId="0">
      <selection activeCell="T20" sqref="T20"/>
    </sheetView>
  </sheetViews>
  <sheetFormatPr defaultRowHeight="15"/>
  <cols>
    <col min="1" max="1" width="5.5703125" customWidth="1"/>
    <col min="2" max="2" width="18.5703125" customWidth="1"/>
    <col min="3" max="3" width="13.42578125" customWidth="1"/>
    <col min="4" max="4" width="32.140625" hidden="1" customWidth="1"/>
    <col min="5" max="5" width="7.42578125" customWidth="1"/>
    <col min="6" max="6" width="12.140625" customWidth="1"/>
    <col min="7" max="9" width="9.85546875" customWidth="1"/>
    <col min="10" max="10" width="9.42578125" customWidth="1"/>
    <col min="11" max="13" width="9.85546875" customWidth="1"/>
    <col min="14" max="14" width="8.85546875" customWidth="1"/>
    <col min="15" max="15" width="13.5703125" style="363" customWidth="1"/>
    <col min="16" max="16" width="8.42578125" customWidth="1"/>
    <col min="18" max="18" width="9.7109375" bestFit="1" customWidth="1"/>
    <col min="19" max="19" width="10.7109375" customWidth="1"/>
    <col min="20" max="20" width="10.28515625" customWidth="1"/>
    <col min="22" max="22" width="32.42578125" customWidth="1"/>
    <col min="23" max="24" width="13.85546875" customWidth="1"/>
  </cols>
  <sheetData>
    <row r="1" spans="1:20" ht="35.25" customHeight="1">
      <c r="A1" s="621" t="s">
        <v>939</v>
      </c>
      <c r="B1" s="621"/>
      <c r="C1" s="621"/>
      <c r="D1" s="621"/>
      <c r="E1" s="621"/>
      <c r="F1" s="621"/>
      <c r="G1" s="621"/>
      <c r="H1" s="621"/>
      <c r="I1" s="621"/>
      <c r="J1" s="621"/>
      <c r="K1" s="621"/>
      <c r="L1" s="621"/>
      <c r="M1" s="621"/>
      <c r="N1" s="621"/>
      <c r="O1" s="621"/>
      <c r="P1" s="621"/>
    </row>
    <row r="2" spans="1:20">
      <c r="A2" s="622" t="s">
        <v>938</v>
      </c>
      <c r="B2" s="622"/>
      <c r="C2" s="622"/>
      <c r="D2" s="622"/>
      <c r="E2" s="622"/>
      <c r="F2" s="622"/>
      <c r="G2" s="622"/>
      <c r="H2" s="622"/>
      <c r="I2" s="622"/>
      <c r="J2" s="622"/>
      <c r="K2" s="622"/>
      <c r="L2" s="622"/>
      <c r="M2" s="622"/>
      <c r="N2" s="622"/>
      <c r="O2" s="622"/>
      <c r="P2" s="622"/>
    </row>
    <row r="3" spans="1:20">
      <c r="A3" s="2"/>
      <c r="B3" s="227"/>
      <c r="C3" s="2"/>
      <c r="D3" s="2"/>
      <c r="E3" s="2"/>
      <c r="F3" s="2"/>
      <c r="G3" s="228"/>
      <c r="H3" s="275"/>
      <c r="I3" s="623" t="s">
        <v>0</v>
      </c>
      <c r="J3" s="623"/>
      <c r="K3" s="623"/>
      <c r="L3" s="623"/>
      <c r="M3" s="623"/>
      <c r="N3" s="623"/>
      <c r="O3" s="623"/>
      <c r="P3" s="623"/>
    </row>
    <row r="4" spans="1:20" ht="27.75" customHeight="1">
      <c r="A4" s="624" t="s">
        <v>1</v>
      </c>
      <c r="B4" s="625" t="s">
        <v>2</v>
      </c>
      <c r="C4" s="624" t="s">
        <v>3</v>
      </c>
      <c r="D4" s="624" t="s">
        <v>4</v>
      </c>
      <c r="E4" s="624" t="s">
        <v>5</v>
      </c>
      <c r="F4" s="626" t="s">
        <v>6</v>
      </c>
      <c r="G4" s="627"/>
      <c r="H4" s="627"/>
      <c r="I4" s="627"/>
      <c r="J4" s="628"/>
      <c r="K4" s="626" t="s">
        <v>976</v>
      </c>
      <c r="L4" s="627"/>
      <c r="M4" s="627"/>
      <c r="N4" s="628"/>
      <c r="O4" s="631" t="s">
        <v>918</v>
      </c>
      <c r="P4" s="624" t="s">
        <v>8</v>
      </c>
    </row>
    <row r="5" spans="1:20" ht="42.75">
      <c r="A5" s="624"/>
      <c r="B5" s="625"/>
      <c r="C5" s="624"/>
      <c r="D5" s="624"/>
      <c r="E5" s="624"/>
      <c r="F5" s="3" t="s">
        <v>975</v>
      </c>
      <c r="G5" s="3" t="s">
        <v>9</v>
      </c>
      <c r="H5" s="276" t="s">
        <v>10</v>
      </c>
      <c r="I5" s="3" t="s">
        <v>11</v>
      </c>
      <c r="J5" s="3" t="s">
        <v>12</v>
      </c>
      <c r="K5" s="3" t="s">
        <v>9</v>
      </c>
      <c r="L5" s="3" t="s">
        <v>10</v>
      </c>
      <c r="M5" s="3" t="s">
        <v>11</v>
      </c>
      <c r="N5" s="3" t="s">
        <v>12</v>
      </c>
      <c r="O5" s="632"/>
      <c r="P5" s="624"/>
      <c r="R5" s="380" t="e">
        <f>+#REF!-#REF!</f>
        <v>#REF!</v>
      </c>
      <c r="S5" s="380" t="e">
        <f>+#REF!-#REF!</f>
        <v>#REF!</v>
      </c>
      <c r="T5" s="380" t="e">
        <f>+#REF!-#REF!</f>
        <v>#REF!</v>
      </c>
    </row>
    <row r="6" spans="1:20">
      <c r="A6" s="4"/>
      <c r="B6" s="226" t="s">
        <v>13</v>
      </c>
      <c r="C6" s="4"/>
      <c r="D6" s="4"/>
      <c r="E6" s="4"/>
      <c r="F6" s="4"/>
      <c r="G6" s="5">
        <f t="shared" ref="G6:N6" si="0">G7+G13+G15+G17+G1011+G1014+G1020+G1022</f>
        <v>241228</v>
      </c>
      <c r="H6" s="274">
        <f t="shared" si="0"/>
        <v>231351</v>
      </c>
      <c r="I6" s="5">
        <f t="shared" si="0"/>
        <v>9877</v>
      </c>
      <c r="J6" s="5">
        <f t="shared" si="0"/>
        <v>0</v>
      </c>
      <c r="K6" s="5">
        <f t="shared" si="0"/>
        <v>49667</v>
      </c>
      <c r="L6" s="5">
        <f t="shared" si="0"/>
        <v>47503</v>
      </c>
      <c r="M6" s="5">
        <f t="shared" si="0"/>
        <v>2164</v>
      </c>
      <c r="N6" s="5">
        <f t="shared" si="0"/>
        <v>0</v>
      </c>
      <c r="O6" s="5"/>
      <c r="P6" s="4"/>
    </row>
    <row r="7" spans="1:20" ht="99.75">
      <c r="A7" s="226" t="s">
        <v>14</v>
      </c>
      <c r="B7" s="229" t="s">
        <v>15</v>
      </c>
      <c r="C7" s="229"/>
      <c r="D7" s="229"/>
      <c r="E7" s="229"/>
      <c r="F7" s="229"/>
      <c r="G7" s="230">
        <f>G8+G10</f>
        <v>135888</v>
      </c>
      <c r="H7" s="277">
        <f>H8+H10</f>
        <v>130885</v>
      </c>
      <c r="I7" s="230">
        <f>I8+I10</f>
        <v>5003</v>
      </c>
      <c r="J7" s="230"/>
      <c r="K7" s="230">
        <f>K8+K10</f>
        <v>34687</v>
      </c>
      <c r="L7" s="230">
        <f>L8+L10</f>
        <v>33141</v>
      </c>
      <c r="M7" s="230">
        <f>M8+M10</f>
        <v>1546</v>
      </c>
      <c r="N7" s="230">
        <f>N8+N10</f>
        <v>0</v>
      </c>
      <c r="O7" s="230"/>
      <c r="P7" s="229"/>
    </row>
    <row r="8" spans="1:20" ht="35.25" customHeight="1">
      <c r="A8" s="6" t="s">
        <v>16</v>
      </c>
      <c r="B8" s="629" t="s">
        <v>17</v>
      </c>
      <c r="C8" s="629"/>
      <c r="D8" s="232"/>
      <c r="E8" s="232"/>
      <c r="F8" s="232"/>
      <c r="G8" s="233">
        <f t="shared" ref="G8:G14" si="1">H8+I8</f>
        <v>9796</v>
      </c>
      <c r="H8" s="278">
        <f>SUM(H9:H9)</f>
        <v>9020</v>
      </c>
      <c r="I8" s="233">
        <f>SUM(I9:I9)</f>
        <v>776</v>
      </c>
      <c r="J8" s="233">
        <f>K8+L8</f>
        <v>1020</v>
      </c>
      <c r="K8" s="233">
        <f>SUM(K9:K9)</f>
        <v>530</v>
      </c>
      <c r="L8" s="233">
        <f>SUM(L9:L9)</f>
        <v>490</v>
      </c>
      <c r="M8" s="233">
        <f>SUM(M9:M9)</f>
        <v>40</v>
      </c>
      <c r="N8" s="233">
        <f>SUM(N9:N9)</f>
        <v>0</v>
      </c>
      <c r="O8" s="233"/>
      <c r="P8" s="232"/>
    </row>
    <row r="9" spans="1:20" ht="30">
      <c r="A9" s="8" t="s">
        <v>891</v>
      </c>
      <c r="B9" s="234" t="s">
        <v>23</v>
      </c>
      <c r="C9" s="234"/>
      <c r="D9" s="234"/>
      <c r="E9" s="9" t="s">
        <v>19</v>
      </c>
      <c r="F9" s="9"/>
      <c r="G9" s="235">
        <f t="shared" si="1"/>
        <v>9796</v>
      </c>
      <c r="H9" s="279">
        <v>9020</v>
      </c>
      <c r="I9" s="236">
        <v>776</v>
      </c>
      <c r="J9" s="234"/>
      <c r="K9" s="235">
        <f t="shared" ref="K9" si="2">L9+M9</f>
        <v>530</v>
      </c>
      <c r="L9" s="237">
        <v>490</v>
      </c>
      <c r="M9" s="237">
        <v>40</v>
      </c>
      <c r="N9" s="237"/>
      <c r="O9" s="237"/>
      <c r="P9" s="234"/>
    </row>
    <row r="10" spans="1:20" hidden="1">
      <c r="A10" s="6" t="s">
        <v>26</v>
      </c>
      <c r="B10" s="678" t="s">
        <v>27</v>
      </c>
      <c r="C10" s="679"/>
      <c r="D10" s="6"/>
      <c r="E10" s="6"/>
      <c r="F10" s="6"/>
      <c r="G10" s="233">
        <f t="shared" si="1"/>
        <v>126092</v>
      </c>
      <c r="H10" s="278">
        <f>SUM(H11:H12)</f>
        <v>121865</v>
      </c>
      <c r="I10" s="233">
        <f>SUM(I11:I12)</f>
        <v>4227</v>
      </c>
      <c r="J10" s="233"/>
      <c r="K10" s="233">
        <f t="shared" ref="K10:N10" si="3">SUM(K11:K12)</f>
        <v>34157</v>
      </c>
      <c r="L10" s="233">
        <f t="shared" si="3"/>
        <v>32651</v>
      </c>
      <c r="M10" s="233">
        <f t="shared" si="3"/>
        <v>1506</v>
      </c>
      <c r="N10" s="233">
        <f t="shared" si="3"/>
        <v>0</v>
      </c>
      <c r="O10" s="233"/>
      <c r="P10" s="6"/>
    </row>
    <row r="11" spans="1:20" ht="105" hidden="1">
      <c r="A11" s="10">
        <v>1</v>
      </c>
      <c r="B11" s="234" t="s">
        <v>28</v>
      </c>
      <c r="C11" s="10" t="s">
        <v>29</v>
      </c>
      <c r="D11" s="10" t="s">
        <v>30</v>
      </c>
      <c r="E11" s="8" t="s">
        <v>31</v>
      </c>
      <c r="F11" s="8"/>
      <c r="G11" s="235">
        <f t="shared" si="1"/>
        <v>70000</v>
      </c>
      <c r="H11" s="280">
        <v>66247</v>
      </c>
      <c r="I11" s="235">
        <v>3753</v>
      </c>
      <c r="J11" s="238"/>
      <c r="K11" s="235">
        <f>L11+M11</f>
        <v>32157</v>
      </c>
      <c r="L11" s="235">
        <v>30651</v>
      </c>
      <c r="M11" s="235">
        <v>1506</v>
      </c>
      <c r="N11" s="238"/>
      <c r="O11" s="238"/>
      <c r="P11" s="4"/>
    </row>
    <row r="12" spans="1:20" ht="105" hidden="1">
      <c r="A12" s="10">
        <v>2</v>
      </c>
      <c r="B12" s="234" t="s">
        <v>32</v>
      </c>
      <c r="C12" s="10" t="s">
        <v>29</v>
      </c>
      <c r="D12" s="10" t="s">
        <v>30</v>
      </c>
      <c r="E12" s="8" t="s">
        <v>33</v>
      </c>
      <c r="F12" s="8"/>
      <c r="G12" s="235">
        <f t="shared" si="1"/>
        <v>56092</v>
      </c>
      <c r="H12" s="280">
        <v>55618</v>
      </c>
      <c r="I12" s="235">
        <v>474</v>
      </c>
      <c r="J12" s="239"/>
      <c r="K12" s="235">
        <f>L12+M12</f>
        <v>2000</v>
      </c>
      <c r="L12" s="235">
        <v>2000</v>
      </c>
      <c r="M12" s="235"/>
      <c r="N12" s="238"/>
      <c r="O12" s="238"/>
      <c r="P12" s="4"/>
    </row>
    <row r="13" spans="1:20" ht="85.5" hidden="1">
      <c r="A13" s="226" t="s">
        <v>34</v>
      </c>
      <c r="B13" s="229" t="s">
        <v>35</v>
      </c>
      <c r="C13" s="229"/>
      <c r="D13" s="229"/>
      <c r="E13" s="4"/>
      <c r="F13" s="4"/>
      <c r="G13" s="240">
        <f t="shared" si="1"/>
        <v>45000</v>
      </c>
      <c r="H13" s="281">
        <f>SUM(H14:H14)</f>
        <v>43000</v>
      </c>
      <c r="I13" s="240">
        <f>SUM(I14:I14)</f>
        <v>2000</v>
      </c>
      <c r="J13" s="241"/>
      <c r="K13" s="240">
        <f>L13+M13</f>
        <v>2000</v>
      </c>
      <c r="L13" s="240">
        <f>SUM(L14:L14)</f>
        <v>2000</v>
      </c>
      <c r="M13" s="240">
        <f>SUM(M14:M14)</f>
        <v>0</v>
      </c>
      <c r="N13" s="240">
        <f>SUM(N14:N14)</f>
        <v>0</v>
      </c>
      <c r="O13" s="240"/>
      <c r="P13" s="4"/>
    </row>
    <row r="14" spans="1:20" ht="90" hidden="1">
      <c r="A14" s="10">
        <v>5</v>
      </c>
      <c r="B14" s="234" t="s">
        <v>37</v>
      </c>
      <c r="C14" s="10" t="s">
        <v>38</v>
      </c>
      <c r="D14" s="10" t="s">
        <v>36</v>
      </c>
      <c r="E14" s="8" t="s">
        <v>33</v>
      </c>
      <c r="F14" s="8"/>
      <c r="G14" s="235">
        <f t="shared" si="1"/>
        <v>45000</v>
      </c>
      <c r="H14" s="280">
        <v>43000</v>
      </c>
      <c r="I14" s="235">
        <v>2000</v>
      </c>
      <c r="J14" s="239"/>
      <c r="K14" s="235">
        <f t="shared" ref="K14" si="4">L14+M14</f>
        <v>2000</v>
      </c>
      <c r="L14" s="235">
        <v>2000</v>
      </c>
      <c r="M14" s="235"/>
      <c r="N14" s="238"/>
      <c r="O14" s="238"/>
      <c r="P14" s="4"/>
    </row>
    <row r="15" spans="1:20" ht="185.25" hidden="1">
      <c r="A15" s="11" t="s">
        <v>39</v>
      </c>
      <c r="B15" s="232" t="s">
        <v>40</v>
      </c>
      <c r="C15" s="11"/>
      <c r="D15" s="11"/>
      <c r="E15" s="226"/>
      <c r="F15" s="226"/>
      <c r="G15" s="240">
        <f t="shared" ref="G15:N15" si="5">G16</f>
        <v>30170</v>
      </c>
      <c r="H15" s="281">
        <f t="shared" si="5"/>
        <v>28733</v>
      </c>
      <c r="I15" s="240">
        <f t="shared" si="5"/>
        <v>1437</v>
      </c>
      <c r="J15" s="240">
        <f t="shared" si="5"/>
        <v>0</v>
      </c>
      <c r="K15" s="240">
        <f t="shared" si="5"/>
        <v>6490</v>
      </c>
      <c r="L15" s="240">
        <f t="shared" si="5"/>
        <v>6181</v>
      </c>
      <c r="M15" s="240">
        <f t="shared" si="5"/>
        <v>309</v>
      </c>
      <c r="N15" s="240">
        <f t="shared" si="5"/>
        <v>0</v>
      </c>
      <c r="O15" s="240"/>
      <c r="P15" s="6"/>
    </row>
    <row r="16" spans="1:20" ht="45" hidden="1">
      <c r="A16" s="10">
        <v>1</v>
      </c>
      <c r="B16" s="234" t="s">
        <v>41</v>
      </c>
      <c r="C16" s="10" t="s">
        <v>42</v>
      </c>
      <c r="D16" s="10" t="s">
        <v>43</v>
      </c>
      <c r="E16" s="8" t="s">
        <v>31</v>
      </c>
      <c r="F16" s="8"/>
      <c r="G16" s="235">
        <f>H16+I16</f>
        <v>30170</v>
      </c>
      <c r="H16" s="280">
        <v>28733</v>
      </c>
      <c r="I16" s="235">
        <v>1437</v>
      </c>
      <c r="J16" s="239"/>
      <c r="K16" s="235">
        <f>L16+M16</f>
        <v>6490</v>
      </c>
      <c r="L16" s="235">
        <v>6181</v>
      </c>
      <c r="M16" s="235">
        <v>309</v>
      </c>
      <c r="N16" s="238"/>
      <c r="O16" s="238"/>
      <c r="P16" s="4"/>
    </row>
    <row r="17" spans="1:24" ht="21" hidden="1" customHeight="1">
      <c r="A17" s="226" t="s">
        <v>44</v>
      </c>
      <c r="B17" s="229" t="s">
        <v>45</v>
      </c>
      <c r="C17" s="229"/>
      <c r="D17" s="229"/>
      <c r="E17" s="229"/>
      <c r="F17" s="229"/>
      <c r="G17" s="230">
        <f t="shared" ref="G17:N17" si="6">G18+G988+G992+G994</f>
        <v>30170</v>
      </c>
      <c r="H17" s="277">
        <f t="shared" si="6"/>
        <v>28733</v>
      </c>
      <c r="I17" s="230">
        <f t="shared" si="6"/>
        <v>1437</v>
      </c>
      <c r="J17" s="230">
        <f t="shared" si="6"/>
        <v>0</v>
      </c>
      <c r="K17" s="230">
        <f t="shared" si="6"/>
        <v>6490</v>
      </c>
      <c r="L17" s="230">
        <f t="shared" si="6"/>
        <v>6181</v>
      </c>
      <c r="M17" s="230">
        <f t="shared" si="6"/>
        <v>309</v>
      </c>
      <c r="N17" s="230">
        <f t="shared" si="6"/>
        <v>0</v>
      </c>
      <c r="O17" s="230"/>
      <c r="P17" s="229"/>
    </row>
    <row r="18" spans="1:24" ht="21.75" hidden="1" customHeight="1">
      <c r="A18" s="10">
        <v>1</v>
      </c>
      <c r="B18" s="9" t="s">
        <v>41</v>
      </c>
      <c r="C18" s="10" t="s">
        <v>42</v>
      </c>
      <c r="D18" s="10" t="s">
        <v>43</v>
      </c>
      <c r="E18" s="8" t="s">
        <v>31</v>
      </c>
      <c r="F18" s="8"/>
      <c r="G18" s="127">
        <f>H18+I18</f>
        <v>30170</v>
      </c>
      <c r="H18" s="282">
        <v>28733</v>
      </c>
      <c r="I18" s="127">
        <v>1437</v>
      </c>
      <c r="J18" s="128"/>
      <c r="K18" s="127">
        <f>L18+M18</f>
        <v>6490</v>
      </c>
      <c r="L18" s="127">
        <v>6181</v>
      </c>
      <c r="M18" s="127">
        <v>309</v>
      </c>
      <c r="N18" s="4"/>
      <c r="O18" s="4"/>
      <c r="P18" s="4"/>
    </row>
    <row r="19" spans="1:24" ht="105.75" customHeight="1">
      <c r="A19" s="226" t="s">
        <v>44</v>
      </c>
      <c r="B19" s="232" t="s">
        <v>45</v>
      </c>
      <c r="C19" s="12"/>
      <c r="D19" s="12"/>
      <c r="E19" s="12"/>
      <c r="F19" s="12"/>
      <c r="G19" s="124">
        <f>+G20</f>
        <v>28637.598999999995</v>
      </c>
      <c r="H19" s="124">
        <f t="shared" ref="H19:N19" si="7">+H20</f>
        <v>27274.999999999996</v>
      </c>
      <c r="I19" s="124">
        <f t="shared" si="7"/>
        <v>1362.5989999999999</v>
      </c>
      <c r="J19" s="124">
        <f t="shared" si="7"/>
        <v>0</v>
      </c>
      <c r="K19" s="124">
        <f t="shared" si="7"/>
        <v>27882</v>
      </c>
      <c r="L19" s="124">
        <f t="shared" si="7"/>
        <v>26553.999999999996</v>
      </c>
      <c r="M19" s="124">
        <f t="shared" si="7"/>
        <v>1328</v>
      </c>
      <c r="N19" s="124">
        <f t="shared" si="7"/>
        <v>0</v>
      </c>
      <c r="O19" s="124"/>
      <c r="P19" s="12"/>
      <c r="S19" s="388">
        <f>+K19+'NĂM 2023'!N21+'NĂM 2024'!J21+'NĂM 2025'!J21</f>
        <v>154894</v>
      </c>
      <c r="T19" s="388">
        <f>+L19+'NĂM 2023'!O21+'NĂM 2024'!K21+'NĂM 2025'!K21</f>
        <v>147518</v>
      </c>
      <c r="U19" s="398">
        <f>+M19+'NĂM 2023'!P21+'NĂM 2024'!L21+'NĂM 2025'!L21</f>
        <v>7376.0000000000009</v>
      </c>
    </row>
    <row r="20" spans="1:24" ht="114" customHeight="1">
      <c r="A20" s="6" t="s">
        <v>46</v>
      </c>
      <c r="B20" s="125" t="s">
        <v>47</v>
      </c>
      <c r="C20" s="125"/>
      <c r="D20" s="125"/>
      <c r="E20" s="125"/>
      <c r="F20" s="125"/>
      <c r="G20" s="367">
        <f>+G21+G25+G30+G35+G39+G42+G46+G50+G53+G57+G59+G62+G67+G71+G73+G76+G78</f>
        <v>28637.598999999995</v>
      </c>
      <c r="H20" s="367">
        <f t="shared" ref="H20:N20" si="8">+H21+H25+H30+H35+H39+H42+H46+H50+H53+H57+H59+H62+H67+H71+H73+H76+H78</f>
        <v>27274.999999999996</v>
      </c>
      <c r="I20" s="367">
        <f t="shared" si="8"/>
        <v>1362.5989999999999</v>
      </c>
      <c r="J20" s="367">
        <f t="shared" si="8"/>
        <v>0</v>
      </c>
      <c r="K20" s="367">
        <f t="shared" si="8"/>
        <v>27882</v>
      </c>
      <c r="L20" s="367">
        <f t="shared" si="8"/>
        <v>26553.999999999996</v>
      </c>
      <c r="M20" s="367">
        <f t="shared" si="8"/>
        <v>1328</v>
      </c>
      <c r="N20" s="367">
        <f t="shared" si="8"/>
        <v>0</v>
      </c>
      <c r="O20" s="129"/>
      <c r="P20" s="12"/>
    </row>
    <row r="21" spans="1:24">
      <c r="A21" s="6" t="s">
        <v>14</v>
      </c>
      <c r="B21" s="6" t="s">
        <v>61</v>
      </c>
      <c r="C21" s="16"/>
      <c r="D21" s="16"/>
      <c r="E21" s="16"/>
      <c r="F21" s="16"/>
      <c r="G21" s="367">
        <f t="shared" ref="G21:N21" si="9">SUM(G22:G24)</f>
        <v>812.28899999999999</v>
      </c>
      <c r="H21" s="369">
        <f t="shared" si="9"/>
        <v>773.6</v>
      </c>
      <c r="I21" s="369">
        <f t="shared" si="9"/>
        <v>38.689</v>
      </c>
      <c r="J21" s="368">
        <f t="shared" si="9"/>
        <v>0</v>
      </c>
      <c r="K21" s="369">
        <f t="shared" si="9"/>
        <v>812.29</v>
      </c>
      <c r="L21" s="369">
        <f t="shared" si="9"/>
        <v>773.6</v>
      </c>
      <c r="M21" s="369">
        <f t="shared" si="9"/>
        <v>38.69</v>
      </c>
      <c r="N21" s="333">
        <f t="shared" si="9"/>
        <v>0</v>
      </c>
      <c r="O21" s="333"/>
      <c r="P21" s="313"/>
      <c r="R21" s="376">
        <f>+G21-K21</f>
        <v>-9.9999999997635314E-4</v>
      </c>
      <c r="S21" s="376">
        <f t="shared" ref="S21:T36" si="10">+H21-L21</f>
        <v>0</v>
      </c>
      <c r="T21" s="376">
        <f t="shared" si="10"/>
        <v>-9.9999999999766942E-4</v>
      </c>
    </row>
    <row r="22" spans="1:24" ht="57" customHeight="1">
      <c r="A22" s="8">
        <v>1</v>
      </c>
      <c r="B22" s="319" t="s">
        <v>62</v>
      </c>
      <c r="C22" s="8" t="s">
        <v>63</v>
      </c>
      <c r="D22" s="8" t="s">
        <v>64</v>
      </c>
      <c r="E22" s="8" t="s">
        <v>52</v>
      </c>
      <c r="F22" s="8"/>
      <c r="G22" s="381">
        <f>H22+I22</f>
        <v>270.79999999999995</v>
      </c>
      <c r="H22" s="381">
        <v>257.89999999999998</v>
      </c>
      <c r="I22" s="381">
        <v>12.9</v>
      </c>
      <c r="J22" s="382"/>
      <c r="K22" s="381">
        <f t="shared" ref="K22:K24" si="11">L22+M22</f>
        <v>270.79999999999995</v>
      </c>
      <c r="L22" s="381">
        <v>257.89999999999998</v>
      </c>
      <c r="M22" s="381">
        <v>12.9</v>
      </c>
      <c r="N22" s="15"/>
      <c r="O22" s="364" t="s">
        <v>928</v>
      </c>
      <c r="P22" s="15"/>
      <c r="R22" s="376">
        <f t="shared" ref="R22:R84" si="12">+G22-K22</f>
        <v>0</v>
      </c>
      <c r="S22" s="376">
        <f t="shared" si="10"/>
        <v>0</v>
      </c>
      <c r="T22" s="376">
        <f t="shared" si="10"/>
        <v>0</v>
      </c>
      <c r="V22" s="376" t="e">
        <f>+#REF!+'NĂM 2023'!N21+'NĂM 2024'!J21+'NĂM 2025'!J21</f>
        <v>#REF!</v>
      </c>
      <c r="W22" s="376" t="e">
        <f>+#REF!+'NĂM 2023'!O21+'NĂM 2024'!K21+'NĂM 2025'!K21</f>
        <v>#REF!</v>
      </c>
      <c r="X22" s="376" t="e">
        <f>+#REF!+'NĂM 2023'!P21+'NĂM 2024'!L21+'NĂM 2025'!L21</f>
        <v>#REF!</v>
      </c>
    </row>
    <row r="23" spans="1:24" ht="51.75" customHeight="1">
      <c r="A23" s="8">
        <v>2</v>
      </c>
      <c r="B23" s="319" t="s">
        <v>65</v>
      </c>
      <c r="C23" s="8" t="s">
        <v>66</v>
      </c>
      <c r="D23" s="8" t="s">
        <v>67</v>
      </c>
      <c r="E23" s="8" t="s">
        <v>52</v>
      </c>
      <c r="F23" s="8"/>
      <c r="G23" s="381">
        <f>H23+I23</f>
        <v>270.74</v>
      </c>
      <c r="H23" s="381">
        <v>257.85000000000002</v>
      </c>
      <c r="I23" s="381">
        <v>12.89</v>
      </c>
      <c r="J23" s="382"/>
      <c r="K23" s="381">
        <f t="shared" si="11"/>
        <v>270.74</v>
      </c>
      <c r="L23" s="381">
        <v>257.85000000000002</v>
      </c>
      <c r="M23" s="381">
        <v>12.89</v>
      </c>
      <c r="N23" s="15"/>
      <c r="O23" s="364" t="s">
        <v>928</v>
      </c>
      <c r="P23" s="15"/>
      <c r="R23" s="376">
        <f t="shared" si="12"/>
        <v>0</v>
      </c>
      <c r="S23" s="376">
        <f t="shared" si="10"/>
        <v>0</v>
      </c>
      <c r="T23" s="376">
        <f t="shared" si="10"/>
        <v>0</v>
      </c>
    </row>
    <row r="24" spans="1:24" ht="62.25" customHeight="1">
      <c r="A24" s="8">
        <v>3</v>
      </c>
      <c r="B24" s="319" t="s">
        <v>68</v>
      </c>
      <c r="C24" s="8" t="s">
        <v>69</v>
      </c>
      <c r="D24" s="8" t="s">
        <v>70</v>
      </c>
      <c r="E24" s="8" t="s">
        <v>52</v>
      </c>
      <c r="F24" s="8"/>
      <c r="G24" s="381">
        <f>H24+I24</f>
        <v>270.74900000000002</v>
      </c>
      <c r="H24" s="381">
        <v>257.85000000000002</v>
      </c>
      <c r="I24" s="381">
        <v>12.898999999999999</v>
      </c>
      <c r="J24" s="382"/>
      <c r="K24" s="381">
        <f t="shared" si="11"/>
        <v>270.75</v>
      </c>
      <c r="L24" s="381">
        <v>257.85000000000002</v>
      </c>
      <c r="M24" s="381">
        <v>12.9</v>
      </c>
      <c r="N24" s="15"/>
      <c r="O24" s="8" t="s">
        <v>919</v>
      </c>
      <c r="P24" s="15"/>
      <c r="R24" s="376">
        <f t="shared" si="12"/>
        <v>-9.9999999997635314E-4</v>
      </c>
      <c r="S24" s="376">
        <f t="shared" si="10"/>
        <v>0</v>
      </c>
      <c r="T24" s="376">
        <f t="shared" si="10"/>
        <v>-1.0000000000012221E-3</v>
      </c>
    </row>
    <row r="25" spans="1:24">
      <c r="A25" s="6" t="s">
        <v>34</v>
      </c>
      <c r="B25" s="317" t="s">
        <v>91</v>
      </c>
      <c r="C25" s="6"/>
      <c r="D25" s="21">
        <v>0</v>
      </c>
      <c r="E25" s="21"/>
      <c r="F25" s="21"/>
      <c r="G25" s="383">
        <f t="shared" ref="G25:M25" si="13">SUM(G26:G29)</f>
        <v>1818.67</v>
      </c>
      <c r="H25" s="383">
        <f t="shared" si="13"/>
        <v>1732.07</v>
      </c>
      <c r="I25" s="383">
        <f t="shared" si="13"/>
        <v>86.6</v>
      </c>
      <c r="J25" s="383">
        <f t="shared" si="13"/>
        <v>0</v>
      </c>
      <c r="K25" s="383">
        <f t="shared" si="13"/>
        <v>1818.67</v>
      </c>
      <c r="L25" s="383">
        <f t="shared" si="13"/>
        <v>1732.07</v>
      </c>
      <c r="M25" s="383">
        <f t="shared" si="13"/>
        <v>86.6</v>
      </c>
      <c r="N25" s="333">
        <f t="shared" ref="N25" si="14">SUM(N26:N28)</f>
        <v>0</v>
      </c>
      <c r="O25" s="334"/>
      <c r="P25" s="336"/>
      <c r="R25" s="376">
        <f t="shared" si="12"/>
        <v>0</v>
      </c>
      <c r="S25" s="376">
        <f t="shared" si="10"/>
        <v>0</v>
      </c>
      <c r="T25" s="376">
        <f t="shared" si="10"/>
        <v>0</v>
      </c>
    </row>
    <row r="26" spans="1:24" ht="57.75" customHeight="1">
      <c r="A26" s="8">
        <v>1</v>
      </c>
      <c r="B26" s="319" t="s">
        <v>92</v>
      </c>
      <c r="C26" s="8" t="s">
        <v>972</v>
      </c>
      <c r="D26" s="8" t="s">
        <v>94</v>
      </c>
      <c r="E26" s="8" t="s">
        <v>52</v>
      </c>
      <c r="F26" s="8"/>
      <c r="G26" s="381">
        <f t="shared" ref="G26:G29" si="15">H26+I26</f>
        <v>462</v>
      </c>
      <c r="H26" s="381">
        <v>440</v>
      </c>
      <c r="I26" s="381">
        <v>22</v>
      </c>
      <c r="J26" s="382">
        <v>0</v>
      </c>
      <c r="K26" s="381">
        <f t="shared" ref="K26:K29" si="16">L26+M26</f>
        <v>462</v>
      </c>
      <c r="L26" s="381">
        <v>440</v>
      </c>
      <c r="M26" s="381">
        <v>22</v>
      </c>
      <c r="N26" s="15"/>
      <c r="O26" s="8" t="s">
        <v>920</v>
      </c>
      <c r="P26" s="15"/>
      <c r="R26" s="376">
        <f t="shared" si="12"/>
        <v>0</v>
      </c>
      <c r="S26" s="376">
        <f t="shared" si="10"/>
        <v>0</v>
      </c>
      <c r="T26" s="376">
        <f t="shared" si="10"/>
        <v>0</v>
      </c>
    </row>
    <row r="27" spans="1:24" ht="43.5" customHeight="1">
      <c r="A27" s="8">
        <v>2</v>
      </c>
      <c r="B27" s="319" t="s">
        <v>95</v>
      </c>
      <c r="C27" s="8" t="s">
        <v>974</v>
      </c>
      <c r="D27" s="8" t="s">
        <v>94</v>
      </c>
      <c r="E27" s="8" t="s">
        <v>52</v>
      </c>
      <c r="F27" s="8"/>
      <c r="G27" s="381">
        <f t="shared" si="15"/>
        <v>462</v>
      </c>
      <c r="H27" s="381">
        <v>440</v>
      </c>
      <c r="I27" s="381">
        <v>22</v>
      </c>
      <c r="J27" s="382">
        <v>0</v>
      </c>
      <c r="K27" s="381">
        <f t="shared" si="16"/>
        <v>462</v>
      </c>
      <c r="L27" s="381">
        <v>440</v>
      </c>
      <c r="M27" s="381">
        <v>22</v>
      </c>
      <c r="N27" s="15"/>
      <c r="O27" s="8" t="s">
        <v>920</v>
      </c>
      <c r="P27" s="15"/>
      <c r="R27" s="376">
        <f t="shared" si="12"/>
        <v>0</v>
      </c>
      <c r="S27" s="376">
        <f t="shared" si="10"/>
        <v>0</v>
      </c>
      <c r="T27" s="376">
        <f t="shared" si="10"/>
        <v>0</v>
      </c>
    </row>
    <row r="28" spans="1:24" ht="54.75" customHeight="1">
      <c r="A28" s="8">
        <v>3</v>
      </c>
      <c r="B28" s="319" t="s">
        <v>97</v>
      </c>
      <c r="C28" s="8" t="s">
        <v>973</v>
      </c>
      <c r="D28" s="8" t="s">
        <v>99</v>
      </c>
      <c r="E28" s="8" t="s">
        <v>52</v>
      </c>
      <c r="F28" s="8"/>
      <c r="G28" s="381">
        <f t="shared" si="15"/>
        <v>630</v>
      </c>
      <c r="H28" s="381">
        <v>600</v>
      </c>
      <c r="I28" s="381">
        <v>30</v>
      </c>
      <c r="J28" s="382">
        <v>0</v>
      </c>
      <c r="K28" s="381">
        <f t="shared" si="16"/>
        <v>630</v>
      </c>
      <c r="L28" s="381">
        <v>600</v>
      </c>
      <c r="M28" s="381">
        <v>30</v>
      </c>
      <c r="N28" s="15"/>
      <c r="O28" s="8" t="s">
        <v>920</v>
      </c>
      <c r="P28" s="15"/>
      <c r="R28" s="376">
        <f t="shared" si="12"/>
        <v>0</v>
      </c>
      <c r="S28" s="376">
        <f t="shared" si="10"/>
        <v>0</v>
      </c>
      <c r="T28" s="376">
        <f t="shared" si="10"/>
        <v>0</v>
      </c>
    </row>
    <row r="29" spans="1:24" ht="54.75" customHeight="1">
      <c r="A29" s="8">
        <v>4</v>
      </c>
      <c r="B29" s="319" t="s">
        <v>100</v>
      </c>
      <c r="C29" s="8" t="s">
        <v>972</v>
      </c>
      <c r="D29" s="8" t="s">
        <v>101</v>
      </c>
      <c r="E29" s="8" t="s">
        <v>52</v>
      </c>
      <c r="F29" s="8"/>
      <c r="G29" s="381">
        <f t="shared" si="15"/>
        <v>264.67</v>
      </c>
      <c r="H29" s="381">
        <v>252.07</v>
      </c>
      <c r="I29" s="381">
        <v>12.6</v>
      </c>
      <c r="J29" s="382">
        <v>0</v>
      </c>
      <c r="K29" s="381">
        <f t="shared" si="16"/>
        <v>264.67</v>
      </c>
      <c r="L29" s="381">
        <v>252.07</v>
      </c>
      <c r="M29" s="381">
        <v>12.6</v>
      </c>
      <c r="N29" s="15"/>
      <c r="O29" s="8" t="s">
        <v>920</v>
      </c>
      <c r="P29" s="15"/>
      <c r="R29" s="376">
        <f t="shared" si="12"/>
        <v>0</v>
      </c>
      <c r="S29" s="376">
        <f t="shared" si="10"/>
        <v>0</v>
      </c>
      <c r="T29" s="376">
        <f t="shared" si="10"/>
        <v>0</v>
      </c>
    </row>
    <row r="30" spans="1:24">
      <c r="A30" s="6" t="s">
        <v>39</v>
      </c>
      <c r="B30" s="317" t="s">
        <v>118</v>
      </c>
      <c r="C30" s="6"/>
      <c r="D30" s="21">
        <v>0</v>
      </c>
      <c r="E30" s="21"/>
      <c r="F30" s="21"/>
      <c r="G30" s="383">
        <f t="shared" ref="G30:M30" si="17">SUM(G31:G34)</f>
        <v>1624.46</v>
      </c>
      <c r="H30" s="383">
        <f t="shared" si="17"/>
        <v>1547.1</v>
      </c>
      <c r="I30" s="383">
        <f t="shared" si="17"/>
        <v>77.36</v>
      </c>
      <c r="J30" s="383">
        <f t="shared" si="17"/>
        <v>0</v>
      </c>
      <c r="K30" s="383">
        <f t="shared" si="17"/>
        <v>1624.46</v>
      </c>
      <c r="L30" s="383">
        <f t="shared" si="17"/>
        <v>1547.1</v>
      </c>
      <c r="M30" s="383">
        <f t="shared" si="17"/>
        <v>77.36</v>
      </c>
      <c r="N30" s="333">
        <f t="shared" ref="N30" si="18">SUM(N31:N33)</f>
        <v>0</v>
      </c>
      <c r="O30" s="334"/>
      <c r="P30" s="336"/>
      <c r="R30" s="376">
        <f t="shared" si="12"/>
        <v>0</v>
      </c>
      <c r="S30" s="376">
        <f t="shared" si="10"/>
        <v>0</v>
      </c>
      <c r="T30" s="376">
        <f t="shared" si="10"/>
        <v>0</v>
      </c>
    </row>
    <row r="31" spans="1:24" ht="45" customHeight="1">
      <c r="A31" s="8">
        <v>1</v>
      </c>
      <c r="B31" s="319" t="s">
        <v>119</v>
      </c>
      <c r="C31" s="8" t="s">
        <v>971</v>
      </c>
      <c r="D31" s="8" t="s">
        <v>94</v>
      </c>
      <c r="E31" s="8" t="s">
        <v>52</v>
      </c>
      <c r="F31" s="8"/>
      <c r="G31" s="381">
        <f t="shared" ref="G31:G33" si="19">H31+I31</f>
        <v>367.5</v>
      </c>
      <c r="H31" s="381">
        <v>350</v>
      </c>
      <c r="I31" s="381">
        <v>17.5</v>
      </c>
      <c r="J31" s="382">
        <v>0</v>
      </c>
      <c r="K31" s="381">
        <f t="shared" ref="K31:K34" si="20">L31+M31</f>
        <v>367.5</v>
      </c>
      <c r="L31" s="381">
        <v>350</v>
      </c>
      <c r="M31" s="381">
        <v>17.5</v>
      </c>
      <c r="N31" s="15"/>
      <c r="O31" s="8" t="s">
        <v>921</v>
      </c>
      <c r="P31" s="15"/>
      <c r="R31" s="376">
        <f t="shared" si="12"/>
        <v>0</v>
      </c>
      <c r="S31" s="376">
        <f t="shared" si="10"/>
        <v>0</v>
      </c>
      <c r="T31" s="376">
        <f t="shared" si="10"/>
        <v>0</v>
      </c>
    </row>
    <row r="32" spans="1:24" ht="45" customHeight="1">
      <c r="A32" s="8">
        <v>2</v>
      </c>
      <c r="B32" s="319" t="s">
        <v>121</v>
      </c>
      <c r="C32" s="8" t="s">
        <v>970</v>
      </c>
      <c r="D32" s="8" t="s">
        <v>94</v>
      </c>
      <c r="E32" s="8" t="s">
        <v>52</v>
      </c>
      <c r="F32" s="8"/>
      <c r="G32" s="381">
        <f t="shared" si="19"/>
        <v>367.5</v>
      </c>
      <c r="H32" s="381">
        <v>350</v>
      </c>
      <c r="I32" s="381">
        <v>17.5</v>
      </c>
      <c r="J32" s="382">
        <v>0</v>
      </c>
      <c r="K32" s="381">
        <f t="shared" si="20"/>
        <v>367.5</v>
      </c>
      <c r="L32" s="381">
        <v>350</v>
      </c>
      <c r="M32" s="381">
        <v>17.5</v>
      </c>
      <c r="N32" s="15"/>
      <c r="O32" s="8" t="s">
        <v>921</v>
      </c>
      <c r="P32" s="15"/>
      <c r="R32" s="376">
        <f t="shared" si="12"/>
        <v>0</v>
      </c>
      <c r="S32" s="376">
        <f t="shared" si="10"/>
        <v>0</v>
      </c>
      <c r="T32" s="376">
        <f t="shared" si="10"/>
        <v>0</v>
      </c>
    </row>
    <row r="33" spans="1:24" ht="45" customHeight="1">
      <c r="A33" s="8">
        <v>3</v>
      </c>
      <c r="B33" s="319" t="s">
        <v>123</v>
      </c>
      <c r="C33" s="8" t="s">
        <v>969</v>
      </c>
      <c r="D33" s="8" t="s">
        <v>125</v>
      </c>
      <c r="E33" s="8" t="s">
        <v>52</v>
      </c>
      <c r="F33" s="8"/>
      <c r="G33" s="381">
        <f t="shared" si="19"/>
        <v>367.5</v>
      </c>
      <c r="H33" s="381">
        <v>350</v>
      </c>
      <c r="I33" s="381">
        <v>17.5</v>
      </c>
      <c r="J33" s="382">
        <v>0</v>
      </c>
      <c r="K33" s="381">
        <f t="shared" si="20"/>
        <v>367.5</v>
      </c>
      <c r="L33" s="381">
        <v>350</v>
      </c>
      <c r="M33" s="381">
        <v>17.5</v>
      </c>
      <c r="N33" s="15"/>
      <c r="O33" s="8" t="s">
        <v>921</v>
      </c>
      <c r="P33" s="15"/>
      <c r="R33" s="376">
        <f t="shared" si="12"/>
        <v>0</v>
      </c>
      <c r="S33" s="376">
        <f t="shared" si="10"/>
        <v>0</v>
      </c>
      <c r="T33" s="376">
        <f t="shared" si="10"/>
        <v>0</v>
      </c>
    </row>
    <row r="34" spans="1:24" ht="45" customHeight="1">
      <c r="A34" s="8">
        <v>4</v>
      </c>
      <c r="B34" s="319" t="s">
        <v>126</v>
      </c>
      <c r="C34" s="8" t="s">
        <v>968</v>
      </c>
      <c r="D34" s="8" t="s">
        <v>128</v>
      </c>
      <c r="E34" s="8" t="s">
        <v>52</v>
      </c>
      <c r="F34" s="8"/>
      <c r="G34" s="381">
        <f>H34+I34</f>
        <v>521.96</v>
      </c>
      <c r="H34" s="381">
        <v>497.1</v>
      </c>
      <c r="I34" s="381">
        <v>24.86</v>
      </c>
      <c r="J34" s="382">
        <v>0</v>
      </c>
      <c r="K34" s="381">
        <f t="shared" si="20"/>
        <v>521.96</v>
      </c>
      <c r="L34" s="381">
        <v>497.1</v>
      </c>
      <c r="M34" s="381">
        <v>24.86</v>
      </c>
      <c r="N34" s="15"/>
      <c r="O34" s="8" t="s">
        <v>921</v>
      </c>
      <c r="P34" s="15"/>
      <c r="R34" s="376">
        <f t="shared" si="12"/>
        <v>0</v>
      </c>
      <c r="S34" s="376">
        <f t="shared" si="10"/>
        <v>0</v>
      </c>
      <c r="T34" s="376">
        <f t="shared" si="10"/>
        <v>0</v>
      </c>
    </row>
    <row r="35" spans="1:24">
      <c r="A35" s="6" t="s">
        <v>44</v>
      </c>
      <c r="B35" s="317" t="s">
        <v>138</v>
      </c>
      <c r="C35" s="22"/>
      <c r="D35" s="21">
        <v>0</v>
      </c>
      <c r="E35" s="21"/>
      <c r="F35" s="21"/>
      <c r="G35" s="383">
        <f t="shared" ref="G35:M35" si="21">SUM(G36:G38)</f>
        <v>2003.6999999999998</v>
      </c>
      <c r="H35" s="383">
        <f t="shared" si="21"/>
        <v>1908.12</v>
      </c>
      <c r="I35" s="383">
        <f t="shared" si="21"/>
        <v>95.58</v>
      </c>
      <c r="J35" s="383">
        <f t="shared" si="21"/>
        <v>0</v>
      </c>
      <c r="K35" s="383">
        <f t="shared" si="21"/>
        <v>2003.6999999999998</v>
      </c>
      <c r="L35" s="383">
        <f t="shared" si="21"/>
        <v>1908.12</v>
      </c>
      <c r="M35" s="383">
        <f t="shared" si="21"/>
        <v>95.58</v>
      </c>
      <c r="N35" s="333">
        <f t="shared" ref="N35" si="22">SUM(N36:N38)</f>
        <v>0</v>
      </c>
      <c r="O35" s="334"/>
      <c r="P35" s="337"/>
      <c r="R35" s="376">
        <f t="shared" si="12"/>
        <v>0</v>
      </c>
      <c r="S35" s="376">
        <f t="shared" si="10"/>
        <v>0</v>
      </c>
      <c r="T35" s="376">
        <f t="shared" si="10"/>
        <v>0</v>
      </c>
    </row>
    <row r="36" spans="1:24" ht="51" customHeight="1">
      <c r="A36" s="8">
        <v>1</v>
      </c>
      <c r="B36" s="319" t="s">
        <v>139</v>
      </c>
      <c r="C36" s="8" t="s">
        <v>967</v>
      </c>
      <c r="D36" s="20" t="s">
        <v>141</v>
      </c>
      <c r="E36" s="8" t="s">
        <v>52</v>
      </c>
      <c r="F36" s="8"/>
      <c r="G36" s="381">
        <f>H36+I36</f>
        <v>735</v>
      </c>
      <c r="H36" s="381">
        <v>700</v>
      </c>
      <c r="I36" s="381">
        <v>35</v>
      </c>
      <c r="J36" s="382">
        <v>0</v>
      </c>
      <c r="K36" s="381">
        <f>L36+M36</f>
        <v>735</v>
      </c>
      <c r="L36" s="381">
        <v>700</v>
      </c>
      <c r="M36" s="381">
        <v>35</v>
      </c>
      <c r="N36" s="15"/>
      <c r="O36" s="8" t="s">
        <v>922</v>
      </c>
      <c r="P36" s="15"/>
      <c r="R36" s="376">
        <f t="shared" si="12"/>
        <v>0</v>
      </c>
      <c r="S36" s="376">
        <f t="shared" si="10"/>
        <v>0</v>
      </c>
      <c r="T36" s="376">
        <f t="shared" si="10"/>
        <v>0</v>
      </c>
    </row>
    <row r="37" spans="1:24" ht="60">
      <c r="A37" s="8">
        <v>2</v>
      </c>
      <c r="B37" s="319" t="s">
        <v>827</v>
      </c>
      <c r="C37" s="8" t="s">
        <v>967</v>
      </c>
      <c r="D37" s="20" t="s">
        <v>142</v>
      </c>
      <c r="E37" s="8" t="s">
        <v>52</v>
      </c>
      <c r="F37" s="8"/>
      <c r="G37" s="381">
        <f t="shared" ref="G37" si="23">H37+I37</f>
        <v>331.8</v>
      </c>
      <c r="H37" s="381">
        <v>316</v>
      </c>
      <c r="I37" s="381">
        <v>15.8</v>
      </c>
      <c r="J37" s="382">
        <v>0</v>
      </c>
      <c r="K37" s="381">
        <f t="shared" ref="K37" si="24">L37+M37</f>
        <v>331.8</v>
      </c>
      <c r="L37" s="381">
        <v>316</v>
      </c>
      <c r="M37" s="381">
        <v>15.8</v>
      </c>
      <c r="N37" s="15"/>
      <c r="O37" s="8" t="s">
        <v>922</v>
      </c>
      <c r="P37" s="15"/>
      <c r="R37" s="376">
        <f t="shared" si="12"/>
        <v>0</v>
      </c>
      <c r="S37" s="376">
        <f t="shared" ref="S37:S45" si="25">+H37-L37</f>
        <v>0</v>
      </c>
      <c r="T37" s="376">
        <f t="shared" ref="T37:T45" si="26">+I37-M37</f>
        <v>0</v>
      </c>
    </row>
    <row r="38" spans="1:24" ht="60">
      <c r="A38" s="8">
        <v>3</v>
      </c>
      <c r="B38" s="319" t="s">
        <v>143</v>
      </c>
      <c r="C38" s="8" t="s">
        <v>967</v>
      </c>
      <c r="D38" s="8" t="s">
        <v>828</v>
      </c>
      <c r="E38" s="8" t="s">
        <v>52</v>
      </c>
      <c r="F38" s="8"/>
      <c r="G38" s="381">
        <f>H38+I38</f>
        <v>936.9</v>
      </c>
      <c r="H38" s="381">
        <v>892.12</v>
      </c>
      <c r="I38" s="381">
        <v>44.78</v>
      </c>
      <c r="J38" s="382">
        <v>0</v>
      </c>
      <c r="K38" s="381">
        <f>L38+M38</f>
        <v>936.9</v>
      </c>
      <c r="L38" s="381">
        <v>892.12</v>
      </c>
      <c r="M38" s="381">
        <v>44.78</v>
      </c>
      <c r="N38" s="15"/>
      <c r="O38" s="8" t="s">
        <v>922</v>
      </c>
      <c r="P38" s="15"/>
      <c r="R38" s="376">
        <f t="shared" si="12"/>
        <v>0</v>
      </c>
      <c r="S38" s="376">
        <f t="shared" si="25"/>
        <v>0</v>
      </c>
      <c r="T38" s="376">
        <f t="shared" si="26"/>
        <v>0</v>
      </c>
    </row>
    <row r="39" spans="1:24">
      <c r="A39" s="6" t="s">
        <v>549</v>
      </c>
      <c r="B39" s="317" t="s">
        <v>148</v>
      </c>
      <c r="C39" s="22"/>
      <c r="D39" s="21">
        <v>0</v>
      </c>
      <c r="E39" s="21"/>
      <c r="F39" s="21"/>
      <c r="G39" s="383">
        <f t="shared" ref="G39:M39" si="27">SUM(G40:G41)</f>
        <v>1818.69</v>
      </c>
      <c r="H39" s="383">
        <f t="shared" si="27"/>
        <v>1731.69</v>
      </c>
      <c r="I39" s="383">
        <f t="shared" si="27"/>
        <v>87</v>
      </c>
      <c r="J39" s="383">
        <f t="shared" si="27"/>
        <v>0</v>
      </c>
      <c r="K39" s="383">
        <f t="shared" si="27"/>
        <v>1818.69</v>
      </c>
      <c r="L39" s="383">
        <f t="shared" si="27"/>
        <v>1731.69</v>
      </c>
      <c r="M39" s="383">
        <f t="shared" si="27"/>
        <v>87</v>
      </c>
      <c r="N39" s="333">
        <f t="shared" ref="N39" si="28">SUM(N40:N42)</f>
        <v>0</v>
      </c>
      <c r="O39" s="126"/>
      <c r="P39" s="16"/>
      <c r="R39" s="376">
        <f t="shared" si="12"/>
        <v>0</v>
      </c>
      <c r="S39" s="376">
        <f t="shared" si="25"/>
        <v>0</v>
      </c>
      <c r="T39" s="376">
        <f t="shared" si="26"/>
        <v>0</v>
      </c>
    </row>
    <row r="40" spans="1:24" ht="81" customHeight="1">
      <c r="A40" s="19">
        <v>1</v>
      </c>
      <c r="B40" s="320" t="s">
        <v>149</v>
      </c>
      <c r="C40" s="19" t="s">
        <v>966</v>
      </c>
      <c r="D40" s="19" t="s">
        <v>151</v>
      </c>
      <c r="E40" s="19" t="s">
        <v>52</v>
      </c>
      <c r="F40" s="19" t="s">
        <v>977</v>
      </c>
      <c r="G40" s="381">
        <f t="shared" ref="G40:G41" si="29">H40+I40</f>
        <v>998</v>
      </c>
      <c r="H40" s="381">
        <v>950</v>
      </c>
      <c r="I40" s="381">
        <v>48</v>
      </c>
      <c r="J40" s="382"/>
      <c r="K40" s="381">
        <f t="shared" ref="K40:K41" si="30">L40+M40</f>
        <v>998</v>
      </c>
      <c r="L40" s="381">
        <v>950</v>
      </c>
      <c r="M40" s="381">
        <v>48</v>
      </c>
      <c r="N40" s="15"/>
      <c r="O40" s="8" t="s">
        <v>923</v>
      </c>
      <c r="P40" s="15"/>
      <c r="R40" s="376">
        <f t="shared" si="12"/>
        <v>0</v>
      </c>
      <c r="S40" s="376">
        <f t="shared" si="25"/>
        <v>0</v>
      </c>
      <c r="T40" s="376">
        <f t="shared" si="26"/>
        <v>0</v>
      </c>
    </row>
    <row r="41" spans="1:24" ht="88.5" customHeight="1">
      <c r="A41" s="19">
        <v>2</v>
      </c>
      <c r="B41" s="320" t="s">
        <v>152</v>
      </c>
      <c r="C41" s="19" t="s">
        <v>965</v>
      </c>
      <c r="D41" s="19" t="s">
        <v>154</v>
      </c>
      <c r="E41" s="19" t="s">
        <v>52</v>
      </c>
      <c r="F41" s="19" t="s">
        <v>978</v>
      </c>
      <c r="G41" s="381">
        <f t="shared" si="29"/>
        <v>820.69</v>
      </c>
      <c r="H41" s="381">
        <v>781.69</v>
      </c>
      <c r="I41" s="381">
        <v>39</v>
      </c>
      <c r="J41" s="382"/>
      <c r="K41" s="381">
        <f t="shared" si="30"/>
        <v>820.69</v>
      </c>
      <c r="L41" s="381">
        <v>781.69</v>
      </c>
      <c r="M41" s="381">
        <v>39</v>
      </c>
      <c r="N41" s="15"/>
      <c r="O41" s="8" t="s">
        <v>923</v>
      </c>
      <c r="P41" s="15"/>
      <c r="R41" s="376">
        <f t="shared" si="12"/>
        <v>0</v>
      </c>
      <c r="S41" s="376">
        <f t="shared" si="25"/>
        <v>0</v>
      </c>
      <c r="T41" s="376">
        <f t="shared" si="26"/>
        <v>0</v>
      </c>
    </row>
    <row r="42" spans="1:24">
      <c r="A42" s="6" t="s">
        <v>550</v>
      </c>
      <c r="B42" s="317" t="s">
        <v>186</v>
      </c>
      <c r="C42" s="22"/>
      <c r="D42" s="21">
        <v>0</v>
      </c>
      <c r="E42" s="21"/>
      <c r="F42" s="21"/>
      <c r="G42" s="383">
        <f t="shared" ref="G42:M42" si="31">SUM(G43:G45)</f>
        <v>1813.4</v>
      </c>
      <c r="H42" s="383">
        <f t="shared" si="31"/>
        <v>1727.04</v>
      </c>
      <c r="I42" s="383">
        <f t="shared" si="31"/>
        <v>86.36</v>
      </c>
      <c r="J42" s="383">
        <f t="shared" si="31"/>
        <v>0</v>
      </c>
      <c r="K42" s="383">
        <f t="shared" si="31"/>
        <v>1813.4</v>
      </c>
      <c r="L42" s="383">
        <f t="shared" si="31"/>
        <v>1727.04</v>
      </c>
      <c r="M42" s="383">
        <f t="shared" si="31"/>
        <v>86.36</v>
      </c>
      <c r="N42" s="333">
        <f t="shared" ref="N42" si="32">SUM(N43:N45)</f>
        <v>0</v>
      </c>
      <c r="O42" s="334"/>
      <c r="P42" s="336"/>
      <c r="R42" s="376">
        <f t="shared" si="12"/>
        <v>0</v>
      </c>
      <c r="S42" s="376">
        <f t="shared" si="25"/>
        <v>0</v>
      </c>
      <c r="T42" s="376">
        <f t="shared" si="26"/>
        <v>0</v>
      </c>
    </row>
    <row r="43" spans="1:24" ht="90">
      <c r="A43" s="8">
        <v>1</v>
      </c>
      <c r="B43" s="349" t="s">
        <v>187</v>
      </c>
      <c r="C43" s="8" t="s">
        <v>188</v>
      </c>
      <c r="D43" s="8" t="s">
        <v>189</v>
      </c>
      <c r="E43" s="370" t="s">
        <v>52</v>
      </c>
      <c r="F43" s="19" t="s">
        <v>979</v>
      </c>
      <c r="G43" s="381">
        <f t="shared" ref="G43:G45" si="33">H43+I43</f>
        <v>395.85</v>
      </c>
      <c r="H43" s="381">
        <v>377</v>
      </c>
      <c r="I43" s="381">
        <v>18.850000000000001</v>
      </c>
      <c r="J43" s="382"/>
      <c r="K43" s="381">
        <f t="shared" ref="K43:K45" si="34">L43+M43</f>
        <v>395.85</v>
      </c>
      <c r="L43" s="381">
        <v>377</v>
      </c>
      <c r="M43" s="381">
        <v>18.850000000000001</v>
      </c>
      <c r="N43" s="15"/>
      <c r="O43" s="8" t="s">
        <v>924</v>
      </c>
      <c r="P43" s="15"/>
      <c r="R43" s="376">
        <f t="shared" si="12"/>
        <v>0</v>
      </c>
      <c r="S43" s="376">
        <f t="shared" si="25"/>
        <v>0</v>
      </c>
      <c r="T43" s="376">
        <f t="shared" si="26"/>
        <v>0</v>
      </c>
    </row>
    <row r="44" spans="1:24" ht="77.25" customHeight="1">
      <c r="A44" s="8">
        <v>2</v>
      </c>
      <c r="B44" s="371" t="s">
        <v>190</v>
      </c>
      <c r="C44" s="372" t="s">
        <v>191</v>
      </c>
      <c r="D44" s="372" t="s">
        <v>192</v>
      </c>
      <c r="E44" s="370" t="s">
        <v>52</v>
      </c>
      <c r="F44" s="19" t="s">
        <v>980</v>
      </c>
      <c r="G44" s="381">
        <f t="shared" si="33"/>
        <v>577.5</v>
      </c>
      <c r="H44" s="381">
        <v>550</v>
      </c>
      <c r="I44" s="381">
        <v>27.5</v>
      </c>
      <c r="J44" s="382"/>
      <c r="K44" s="381">
        <f t="shared" si="34"/>
        <v>577.5</v>
      </c>
      <c r="L44" s="381">
        <v>550</v>
      </c>
      <c r="M44" s="381">
        <v>27.5</v>
      </c>
      <c r="N44" s="15"/>
      <c r="O44" s="8" t="s">
        <v>924</v>
      </c>
      <c r="P44" s="15"/>
      <c r="R44" s="376">
        <f t="shared" si="12"/>
        <v>0</v>
      </c>
      <c r="S44" s="376">
        <f t="shared" si="25"/>
        <v>0</v>
      </c>
      <c r="T44" s="376">
        <f t="shared" si="26"/>
        <v>0</v>
      </c>
    </row>
    <row r="45" spans="1:24" ht="77.25" customHeight="1">
      <c r="A45" s="8">
        <v>3</v>
      </c>
      <c r="B45" s="349" t="s">
        <v>193</v>
      </c>
      <c r="C45" s="8" t="s">
        <v>194</v>
      </c>
      <c r="D45" s="8" t="s">
        <v>110</v>
      </c>
      <c r="E45" s="370" t="s">
        <v>52</v>
      </c>
      <c r="F45" s="19" t="s">
        <v>981</v>
      </c>
      <c r="G45" s="381">
        <f t="shared" si="33"/>
        <v>840.05</v>
      </c>
      <c r="H45" s="381">
        <v>800.04</v>
      </c>
      <c r="I45" s="381">
        <v>40.01</v>
      </c>
      <c r="J45" s="382"/>
      <c r="K45" s="381">
        <f t="shared" si="34"/>
        <v>840.05</v>
      </c>
      <c r="L45" s="381">
        <v>800.04</v>
      </c>
      <c r="M45" s="381">
        <v>40.01</v>
      </c>
      <c r="N45" s="15"/>
      <c r="O45" s="8" t="s">
        <v>924</v>
      </c>
      <c r="P45" s="15"/>
      <c r="R45" s="376">
        <f t="shared" si="12"/>
        <v>0</v>
      </c>
      <c r="S45" s="376">
        <f t="shared" si="25"/>
        <v>0</v>
      </c>
      <c r="T45" s="376">
        <f t="shared" si="26"/>
        <v>0</v>
      </c>
    </row>
    <row r="46" spans="1:24">
      <c r="A46" s="6" t="s">
        <v>551</v>
      </c>
      <c r="B46" s="323" t="s">
        <v>223</v>
      </c>
      <c r="C46" s="22"/>
      <c r="D46" s="21">
        <v>0</v>
      </c>
      <c r="E46" s="21"/>
      <c r="F46" s="21"/>
      <c r="G46" s="383">
        <f t="shared" ref="G46:M46" si="35">SUM(G47:G49)</f>
        <v>1170.5500000000002</v>
      </c>
      <c r="H46" s="383">
        <f t="shared" si="35"/>
        <v>1115.5500000000002</v>
      </c>
      <c r="I46" s="383">
        <f t="shared" si="35"/>
        <v>55</v>
      </c>
      <c r="J46" s="383">
        <f t="shared" si="35"/>
        <v>0</v>
      </c>
      <c r="K46" s="383">
        <f t="shared" si="35"/>
        <v>813.1</v>
      </c>
      <c r="L46" s="383">
        <f t="shared" si="35"/>
        <v>773.7</v>
      </c>
      <c r="M46" s="383">
        <f t="shared" si="35"/>
        <v>39.4</v>
      </c>
      <c r="N46" s="333">
        <f t="shared" ref="N46" si="36">SUM(N47:N49)</f>
        <v>0</v>
      </c>
      <c r="O46" s="334"/>
      <c r="P46" s="16"/>
      <c r="R46" s="376"/>
      <c r="S46" s="376"/>
      <c r="T46" s="376"/>
      <c r="V46" s="388">
        <f>+K46-K48</f>
        <v>540.70000000000005</v>
      </c>
      <c r="W46" s="388">
        <f t="shared" ref="W46:X46" si="37">+L46-L48</f>
        <v>515.70000000000005</v>
      </c>
      <c r="X46" s="388">
        <f t="shared" si="37"/>
        <v>25</v>
      </c>
    </row>
    <row r="47" spans="1:24" ht="59.25" customHeight="1">
      <c r="A47" s="8">
        <v>1</v>
      </c>
      <c r="B47" s="319" t="s">
        <v>224</v>
      </c>
      <c r="C47" s="8" t="s">
        <v>940</v>
      </c>
      <c r="D47" s="8" t="s">
        <v>226</v>
      </c>
      <c r="E47" s="19" t="s">
        <v>52</v>
      </c>
      <c r="F47" s="19"/>
      <c r="G47" s="381">
        <f t="shared" ref="G47:G49" si="38">H47+I47</f>
        <v>270.85000000000002</v>
      </c>
      <c r="H47" s="381">
        <v>257.85000000000002</v>
      </c>
      <c r="I47" s="381">
        <v>13</v>
      </c>
      <c r="J47" s="382"/>
      <c r="K47" s="381">
        <f t="shared" ref="K47:K49" si="39">L47+M47</f>
        <v>270.85000000000002</v>
      </c>
      <c r="L47" s="381">
        <v>257.85000000000002</v>
      </c>
      <c r="M47" s="381">
        <v>13</v>
      </c>
      <c r="N47" s="15"/>
      <c r="O47" s="8" t="s">
        <v>925</v>
      </c>
      <c r="P47" s="15"/>
      <c r="R47" s="376">
        <f t="shared" si="12"/>
        <v>0</v>
      </c>
      <c r="S47" s="376">
        <f t="shared" ref="S47:S49" si="40">+H47-L47</f>
        <v>0</v>
      </c>
      <c r="T47" s="376">
        <f t="shared" ref="T47:T49" si="41">+I47-M47</f>
        <v>0</v>
      </c>
      <c r="V47" s="388">
        <f>+G47+G49</f>
        <v>540.70000000000005</v>
      </c>
      <c r="W47" s="388">
        <f t="shared" ref="W47:X47" si="42">+H47+H49</f>
        <v>515.70000000000005</v>
      </c>
      <c r="X47" s="388">
        <f t="shared" si="42"/>
        <v>25</v>
      </c>
    </row>
    <row r="48" spans="1:24" ht="54" customHeight="1">
      <c r="A48" s="8">
        <v>2</v>
      </c>
      <c r="B48" s="365" t="s">
        <v>227</v>
      </c>
      <c r="C48" s="364" t="s">
        <v>941</v>
      </c>
      <c r="D48" s="364" t="s">
        <v>229</v>
      </c>
      <c r="E48" s="373" t="s">
        <v>916</v>
      </c>
      <c r="F48" s="373"/>
      <c r="G48" s="381">
        <f t="shared" si="38"/>
        <v>629.85</v>
      </c>
      <c r="H48" s="381">
        <v>599.85</v>
      </c>
      <c r="I48" s="381">
        <v>30</v>
      </c>
      <c r="J48" s="382"/>
      <c r="K48" s="381">
        <f t="shared" si="39"/>
        <v>272.39999999999998</v>
      </c>
      <c r="L48" s="381">
        <v>258</v>
      </c>
      <c r="M48" s="381">
        <v>14.4</v>
      </c>
      <c r="N48" s="362"/>
      <c r="O48" s="364" t="s">
        <v>928</v>
      </c>
      <c r="P48" s="362"/>
      <c r="R48" s="376">
        <f t="shared" si="12"/>
        <v>357.45000000000005</v>
      </c>
      <c r="S48" s="376">
        <f t="shared" si="40"/>
        <v>341.85</v>
      </c>
      <c r="T48" s="376">
        <f t="shared" si="41"/>
        <v>15.6</v>
      </c>
    </row>
    <row r="49" spans="1:20" ht="59.25" customHeight="1">
      <c r="A49" s="8">
        <v>3</v>
      </c>
      <c r="B49" s="319" t="s">
        <v>230</v>
      </c>
      <c r="C49" s="8" t="s">
        <v>942</v>
      </c>
      <c r="D49" s="8" t="s">
        <v>110</v>
      </c>
      <c r="E49" s="19" t="s">
        <v>52</v>
      </c>
      <c r="F49" s="19"/>
      <c r="G49" s="381">
        <f t="shared" si="38"/>
        <v>269.85000000000002</v>
      </c>
      <c r="H49" s="381">
        <v>257.85000000000002</v>
      </c>
      <c r="I49" s="381">
        <v>12</v>
      </c>
      <c r="J49" s="382"/>
      <c r="K49" s="381">
        <f t="shared" si="39"/>
        <v>269.85000000000002</v>
      </c>
      <c r="L49" s="381">
        <v>257.85000000000002</v>
      </c>
      <c r="M49" s="381">
        <v>12</v>
      </c>
      <c r="N49" s="15"/>
      <c r="O49" s="8" t="s">
        <v>925</v>
      </c>
      <c r="P49" s="15"/>
      <c r="R49" s="376">
        <f t="shared" si="12"/>
        <v>0</v>
      </c>
      <c r="S49" s="376">
        <f t="shared" si="40"/>
        <v>0</v>
      </c>
      <c r="T49" s="376">
        <f t="shared" si="41"/>
        <v>0</v>
      </c>
    </row>
    <row r="50" spans="1:20">
      <c r="A50" s="6" t="s">
        <v>552</v>
      </c>
      <c r="B50" s="317" t="s">
        <v>246</v>
      </c>
      <c r="C50" s="22"/>
      <c r="D50" s="21">
        <v>0</v>
      </c>
      <c r="E50" s="21"/>
      <c r="F50" s="21"/>
      <c r="G50" s="384">
        <f t="shared" ref="G50:M50" si="43">SUM(G51:G52)</f>
        <v>1890</v>
      </c>
      <c r="H50" s="384">
        <f t="shared" si="43"/>
        <v>1800</v>
      </c>
      <c r="I50" s="384">
        <f t="shared" si="43"/>
        <v>90</v>
      </c>
      <c r="J50" s="384">
        <f t="shared" si="43"/>
        <v>0</v>
      </c>
      <c r="K50" s="384">
        <f t="shared" si="43"/>
        <v>1822.1</v>
      </c>
      <c r="L50" s="384">
        <f t="shared" si="43"/>
        <v>1732.1</v>
      </c>
      <c r="M50" s="384">
        <f t="shared" si="43"/>
        <v>90</v>
      </c>
      <c r="N50" s="333">
        <f t="shared" ref="N50" si="44">SUM(N51:N53)</f>
        <v>0</v>
      </c>
      <c r="O50" s="126"/>
      <c r="P50" s="16"/>
      <c r="R50" s="376"/>
      <c r="S50" s="376"/>
      <c r="T50" s="376"/>
    </row>
    <row r="51" spans="1:20" ht="50.25" customHeight="1">
      <c r="A51" s="364">
        <v>1</v>
      </c>
      <c r="B51" s="374" t="s">
        <v>813</v>
      </c>
      <c r="C51" s="375" t="s">
        <v>964</v>
      </c>
      <c r="D51" s="375" t="s">
        <v>909</v>
      </c>
      <c r="E51" s="364" t="s">
        <v>916</v>
      </c>
      <c r="F51" s="364"/>
      <c r="G51" s="385">
        <f>H51+I51</f>
        <v>766.5</v>
      </c>
      <c r="H51" s="385">
        <v>730</v>
      </c>
      <c r="I51" s="385">
        <v>36.5</v>
      </c>
      <c r="J51" s="385"/>
      <c r="K51" s="385">
        <f>L51+M51</f>
        <v>698.6</v>
      </c>
      <c r="L51" s="385">
        <v>662.1</v>
      </c>
      <c r="M51" s="385">
        <v>36.5</v>
      </c>
      <c r="N51" s="364"/>
      <c r="O51" s="8" t="s">
        <v>926</v>
      </c>
      <c r="P51" s="364"/>
      <c r="R51" s="376">
        <f t="shared" si="12"/>
        <v>67.899999999999977</v>
      </c>
      <c r="S51" s="376">
        <f t="shared" ref="S51:S66" si="45">+H51-L51</f>
        <v>67.899999999999977</v>
      </c>
      <c r="T51" s="376">
        <f t="shared" ref="T51:T66" si="46">+I51-M51</f>
        <v>0</v>
      </c>
    </row>
    <row r="52" spans="1:20" ht="59.25" customHeight="1">
      <c r="A52" s="8">
        <v>3</v>
      </c>
      <c r="B52" s="338" t="s">
        <v>910</v>
      </c>
      <c r="C52" s="9" t="s">
        <v>963</v>
      </c>
      <c r="D52" s="9" t="s">
        <v>341</v>
      </c>
      <c r="E52" s="8" t="s">
        <v>52</v>
      </c>
      <c r="F52" s="8"/>
      <c r="G52" s="385">
        <f t="shared" ref="G52" si="47">H52+I52</f>
        <v>1123.5</v>
      </c>
      <c r="H52" s="385">
        <v>1070</v>
      </c>
      <c r="I52" s="385">
        <v>53.5</v>
      </c>
      <c r="J52" s="385"/>
      <c r="K52" s="385">
        <f>L52+M52</f>
        <v>1123.5</v>
      </c>
      <c r="L52" s="385">
        <v>1070</v>
      </c>
      <c r="M52" s="385">
        <v>53.5</v>
      </c>
      <c r="N52" s="8"/>
      <c r="O52" s="8" t="s">
        <v>926</v>
      </c>
      <c r="P52" s="8"/>
      <c r="R52" s="376">
        <f t="shared" si="12"/>
        <v>0</v>
      </c>
      <c r="S52" s="376">
        <f t="shared" si="45"/>
        <v>0</v>
      </c>
      <c r="T52" s="376">
        <f t="shared" si="46"/>
        <v>0</v>
      </c>
    </row>
    <row r="53" spans="1:20">
      <c r="A53" s="23" t="s">
        <v>709</v>
      </c>
      <c r="B53" s="326" t="s">
        <v>275</v>
      </c>
      <c r="C53" s="24"/>
      <c r="D53" s="21">
        <v>0</v>
      </c>
      <c r="E53" s="21"/>
      <c r="F53" s="21"/>
      <c r="G53" s="383">
        <f t="shared" ref="G53:M53" si="48">SUM(G54:G56)</f>
        <v>1820.8</v>
      </c>
      <c r="H53" s="383">
        <f t="shared" si="48"/>
        <v>1733.8</v>
      </c>
      <c r="I53" s="383">
        <f t="shared" si="48"/>
        <v>87</v>
      </c>
      <c r="J53" s="383">
        <f t="shared" si="48"/>
        <v>0</v>
      </c>
      <c r="K53" s="383">
        <f t="shared" si="48"/>
        <v>1820.8</v>
      </c>
      <c r="L53" s="383">
        <f t="shared" si="48"/>
        <v>1733.8</v>
      </c>
      <c r="M53" s="383">
        <f t="shared" si="48"/>
        <v>87</v>
      </c>
      <c r="N53" s="333">
        <f t="shared" ref="N53" si="49">SUM(N54:N56)</f>
        <v>0</v>
      </c>
      <c r="O53" s="334"/>
      <c r="P53" s="16"/>
      <c r="R53" s="376">
        <f t="shared" si="12"/>
        <v>0</v>
      </c>
      <c r="S53" s="376">
        <f t="shared" si="45"/>
        <v>0</v>
      </c>
      <c r="T53" s="376">
        <f t="shared" si="46"/>
        <v>0</v>
      </c>
    </row>
    <row r="54" spans="1:20" ht="77.25" customHeight="1">
      <c r="A54" s="25">
        <v>1</v>
      </c>
      <c r="B54" s="327" t="s">
        <v>276</v>
      </c>
      <c r="C54" s="25" t="s">
        <v>962</v>
      </c>
      <c r="D54" s="8" t="s">
        <v>278</v>
      </c>
      <c r="E54" s="25" t="s">
        <v>52</v>
      </c>
      <c r="F54" s="19" t="s">
        <v>984</v>
      </c>
      <c r="G54" s="381">
        <f t="shared" ref="G54:G56" si="50">H54+I54</f>
        <v>1316.8</v>
      </c>
      <c r="H54" s="381">
        <v>1253.8</v>
      </c>
      <c r="I54" s="381">
        <v>63</v>
      </c>
      <c r="J54" s="382">
        <v>0</v>
      </c>
      <c r="K54" s="381">
        <f t="shared" ref="K54:K56" si="51">L54+M54</f>
        <v>1316.8</v>
      </c>
      <c r="L54" s="381">
        <v>1253.8</v>
      </c>
      <c r="M54" s="381">
        <v>63</v>
      </c>
      <c r="N54" s="15"/>
      <c r="O54" s="8" t="s">
        <v>927</v>
      </c>
      <c r="P54" s="15"/>
      <c r="R54" s="376">
        <f t="shared" si="12"/>
        <v>0</v>
      </c>
      <c r="S54" s="376">
        <f t="shared" si="45"/>
        <v>0</v>
      </c>
      <c r="T54" s="376">
        <f t="shared" si="46"/>
        <v>0</v>
      </c>
    </row>
    <row r="55" spans="1:20" ht="77.25" customHeight="1">
      <c r="A55" s="25">
        <v>2</v>
      </c>
      <c r="B55" s="327" t="s">
        <v>279</v>
      </c>
      <c r="C55" s="25" t="s">
        <v>961</v>
      </c>
      <c r="D55" s="8" t="s">
        <v>281</v>
      </c>
      <c r="E55" s="25" t="s">
        <v>52</v>
      </c>
      <c r="F55" s="19" t="s">
        <v>983</v>
      </c>
      <c r="G55" s="381">
        <f t="shared" si="50"/>
        <v>420</v>
      </c>
      <c r="H55" s="381">
        <v>400</v>
      </c>
      <c r="I55" s="381">
        <v>20</v>
      </c>
      <c r="J55" s="382">
        <v>0</v>
      </c>
      <c r="K55" s="381">
        <f t="shared" si="51"/>
        <v>420</v>
      </c>
      <c r="L55" s="381">
        <v>400</v>
      </c>
      <c r="M55" s="381">
        <v>20</v>
      </c>
      <c r="N55" s="15"/>
      <c r="O55" s="8" t="s">
        <v>927</v>
      </c>
      <c r="P55" s="15"/>
      <c r="R55" s="376">
        <f t="shared" si="12"/>
        <v>0</v>
      </c>
      <c r="S55" s="376">
        <f t="shared" si="45"/>
        <v>0</v>
      </c>
      <c r="T55" s="376">
        <f t="shared" si="46"/>
        <v>0</v>
      </c>
    </row>
    <row r="56" spans="1:20" ht="77.25" customHeight="1">
      <c r="A56" s="25">
        <v>3</v>
      </c>
      <c r="B56" s="327" t="s">
        <v>282</v>
      </c>
      <c r="C56" s="25" t="s">
        <v>275</v>
      </c>
      <c r="D56" s="8" t="s">
        <v>283</v>
      </c>
      <c r="E56" s="25" t="s">
        <v>52</v>
      </c>
      <c r="F56" s="19" t="s">
        <v>982</v>
      </c>
      <c r="G56" s="381">
        <f t="shared" si="50"/>
        <v>84</v>
      </c>
      <c r="H56" s="381">
        <v>80</v>
      </c>
      <c r="I56" s="381">
        <v>4</v>
      </c>
      <c r="J56" s="382">
        <v>0</v>
      </c>
      <c r="K56" s="381">
        <f t="shared" si="51"/>
        <v>84</v>
      </c>
      <c r="L56" s="381">
        <v>80</v>
      </c>
      <c r="M56" s="381">
        <v>4</v>
      </c>
      <c r="N56" s="15"/>
      <c r="O56" s="8" t="s">
        <v>927</v>
      </c>
      <c r="P56" s="15"/>
      <c r="R56" s="376">
        <f t="shared" si="12"/>
        <v>0</v>
      </c>
      <c r="S56" s="376">
        <f t="shared" si="45"/>
        <v>0</v>
      </c>
      <c r="T56" s="376">
        <f t="shared" si="46"/>
        <v>0</v>
      </c>
    </row>
    <row r="57" spans="1:20">
      <c r="A57" s="6" t="s">
        <v>710</v>
      </c>
      <c r="B57" s="317" t="s">
        <v>303</v>
      </c>
      <c r="C57" s="22"/>
      <c r="D57" s="21">
        <v>0</v>
      </c>
      <c r="E57" s="21"/>
      <c r="F57" s="21"/>
      <c r="G57" s="383">
        <f t="shared" ref="G57:M57" si="52">SUM(G58:G58)</f>
        <v>1996.05</v>
      </c>
      <c r="H57" s="383">
        <f t="shared" si="52"/>
        <v>1901</v>
      </c>
      <c r="I57" s="383">
        <f t="shared" si="52"/>
        <v>95.05</v>
      </c>
      <c r="J57" s="383">
        <f t="shared" si="52"/>
        <v>0</v>
      </c>
      <c r="K57" s="383">
        <f t="shared" si="52"/>
        <v>1996.05</v>
      </c>
      <c r="L57" s="383">
        <f t="shared" si="52"/>
        <v>1901</v>
      </c>
      <c r="M57" s="383">
        <f t="shared" si="52"/>
        <v>95.05</v>
      </c>
      <c r="N57" s="333">
        <f t="shared" ref="N57" si="53">SUM(N58:N60)</f>
        <v>0</v>
      </c>
      <c r="O57" s="334"/>
      <c r="P57" s="336"/>
      <c r="R57" s="376">
        <f t="shared" si="12"/>
        <v>0</v>
      </c>
      <c r="S57" s="376">
        <f t="shared" si="45"/>
        <v>0</v>
      </c>
      <c r="T57" s="376">
        <f t="shared" si="46"/>
        <v>0</v>
      </c>
    </row>
    <row r="58" spans="1:20" ht="60">
      <c r="A58" s="8">
        <v>1</v>
      </c>
      <c r="B58" s="319" t="s">
        <v>304</v>
      </c>
      <c r="C58" s="8" t="s">
        <v>303</v>
      </c>
      <c r="D58" s="8" t="s">
        <v>305</v>
      </c>
      <c r="E58" s="25" t="s">
        <v>52</v>
      </c>
      <c r="F58" s="25"/>
      <c r="G58" s="381">
        <f t="shared" ref="G58" si="54">H58+I58</f>
        <v>1996.05</v>
      </c>
      <c r="H58" s="381">
        <v>1901</v>
      </c>
      <c r="I58" s="381">
        <v>95.05</v>
      </c>
      <c r="J58" s="382">
        <v>0</v>
      </c>
      <c r="K58" s="381">
        <f t="shared" ref="K58" si="55">L58+M58</f>
        <v>1996.05</v>
      </c>
      <c r="L58" s="381">
        <v>1901</v>
      </c>
      <c r="M58" s="381">
        <v>95.05</v>
      </c>
      <c r="N58" s="15"/>
      <c r="O58" s="364" t="s">
        <v>928</v>
      </c>
      <c r="P58" s="15"/>
      <c r="R58" s="376">
        <f t="shared" si="12"/>
        <v>0</v>
      </c>
      <c r="S58" s="376">
        <f t="shared" si="45"/>
        <v>0</v>
      </c>
      <c r="T58" s="376">
        <f t="shared" si="46"/>
        <v>0</v>
      </c>
    </row>
    <row r="59" spans="1:20">
      <c r="A59" s="6" t="s">
        <v>711</v>
      </c>
      <c r="B59" s="317" t="s">
        <v>328</v>
      </c>
      <c r="C59" s="22"/>
      <c r="D59" s="21">
        <v>0</v>
      </c>
      <c r="E59" s="21"/>
      <c r="F59" s="21"/>
      <c r="G59" s="383">
        <f t="shared" ref="G59:M59" si="56">SUM(G60:G61)</f>
        <v>1824.67</v>
      </c>
      <c r="H59" s="383">
        <f t="shared" si="56"/>
        <v>1737.67</v>
      </c>
      <c r="I59" s="383">
        <f t="shared" si="56"/>
        <v>87</v>
      </c>
      <c r="J59" s="383">
        <f t="shared" si="56"/>
        <v>0</v>
      </c>
      <c r="K59" s="383">
        <f t="shared" si="56"/>
        <v>1824.67</v>
      </c>
      <c r="L59" s="383">
        <f t="shared" si="56"/>
        <v>1737.67</v>
      </c>
      <c r="M59" s="383">
        <f t="shared" si="56"/>
        <v>87</v>
      </c>
      <c r="N59" s="333">
        <f t="shared" ref="N59" si="57">SUM(N60:N62)</f>
        <v>0</v>
      </c>
      <c r="O59" s="334"/>
      <c r="P59" s="336"/>
      <c r="R59" s="376">
        <f t="shared" si="12"/>
        <v>0</v>
      </c>
      <c r="S59" s="376">
        <f t="shared" si="45"/>
        <v>0</v>
      </c>
      <c r="T59" s="376">
        <f t="shared" si="46"/>
        <v>0</v>
      </c>
    </row>
    <row r="60" spans="1:20" ht="57.75" customHeight="1">
      <c r="A60" s="8">
        <v>1</v>
      </c>
      <c r="B60" s="319" t="s">
        <v>929</v>
      </c>
      <c r="C60" s="8" t="s">
        <v>960</v>
      </c>
      <c r="D60" s="8" t="s">
        <v>128</v>
      </c>
      <c r="E60" s="25" t="s">
        <v>52</v>
      </c>
      <c r="F60" s="25"/>
      <c r="G60" s="381">
        <f t="shared" ref="G60:G61" si="58">H60+I60</f>
        <v>1050</v>
      </c>
      <c r="H60" s="381">
        <v>1000</v>
      </c>
      <c r="I60" s="381">
        <v>50</v>
      </c>
      <c r="J60" s="382">
        <v>0</v>
      </c>
      <c r="K60" s="381">
        <f t="shared" ref="K60:K61" si="59">L60+M60</f>
        <v>1050</v>
      </c>
      <c r="L60" s="381">
        <v>1000</v>
      </c>
      <c r="M60" s="381">
        <v>50</v>
      </c>
      <c r="N60" s="15"/>
      <c r="O60" s="8" t="s">
        <v>930</v>
      </c>
      <c r="P60" s="15"/>
      <c r="R60" s="376">
        <f t="shared" si="12"/>
        <v>0</v>
      </c>
      <c r="S60" s="376">
        <f t="shared" si="45"/>
        <v>0</v>
      </c>
      <c r="T60" s="376">
        <f t="shared" si="46"/>
        <v>0</v>
      </c>
    </row>
    <row r="61" spans="1:20" ht="57.75" customHeight="1">
      <c r="A61" s="8">
        <v>2</v>
      </c>
      <c r="B61" s="319" t="s">
        <v>331</v>
      </c>
      <c r="C61" s="8" t="s">
        <v>959</v>
      </c>
      <c r="D61" s="8" t="s">
        <v>128</v>
      </c>
      <c r="E61" s="25" t="s">
        <v>52</v>
      </c>
      <c r="F61" s="25"/>
      <c r="G61" s="381">
        <f t="shared" si="58"/>
        <v>774.67</v>
      </c>
      <c r="H61" s="381">
        <v>737.67</v>
      </c>
      <c r="I61" s="381">
        <v>37</v>
      </c>
      <c r="J61" s="382">
        <v>0</v>
      </c>
      <c r="K61" s="381">
        <f t="shared" si="59"/>
        <v>774.67</v>
      </c>
      <c r="L61" s="381">
        <v>737.67</v>
      </c>
      <c r="M61" s="381">
        <v>37</v>
      </c>
      <c r="N61" s="15"/>
      <c r="O61" s="8" t="s">
        <v>930</v>
      </c>
      <c r="P61" s="15"/>
      <c r="R61" s="376">
        <f t="shared" si="12"/>
        <v>0</v>
      </c>
      <c r="S61" s="376">
        <f t="shared" si="45"/>
        <v>0</v>
      </c>
      <c r="T61" s="376">
        <f t="shared" si="46"/>
        <v>0</v>
      </c>
    </row>
    <row r="62" spans="1:20">
      <c r="A62" s="6" t="s">
        <v>712</v>
      </c>
      <c r="B62" s="317" t="s">
        <v>359</v>
      </c>
      <c r="C62" s="22"/>
      <c r="D62" s="21">
        <v>0</v>
      </c>
      <c r="E62" s="21"/>
      <c r="F62" s="21"/>
      <c r="G62" s="383">
        <f t="shared" ref="G62:M62" si="60">SUM(G63:G66)</f>
        <v>1997.25</v>
      </c>
      <c r="H62" s="383">
        <f t="shared" si="60"/>
        <v>1902.25</v>
      </c>
      <c r="I62" s="383">
        <f t="shared" si="60"/>
        <v>95</v>
      </c>
      <c r="J62" s="383">
        <f t="shared" si="60"/>
        <v>0</v>
      </c>
      <c r="K62" s="383">
        <f t="shared" si="60"/>
        <v>1997.25</v>
      </c>
      <c r="L62" s="383">
        <f t="shared" si="60"/>
        <v>1902.25</v>
      </c>
      <c r="M62" s="383">
        <f t="shared" si="60"/>
        <v>95</v>
      </c>
      <c r="N62" s="333">
        <f t="shared" ref="N62" si="61">SUM(N63:N65)</f>
        <v>0</v>
      </c>
      <c r="O62" s="334"/>
      <c r="P62" s="336"/>
      <c r="R62" s="376">
        <f t="shared" si="12"/>
        <v>0</v>
      </c>
      <c r="S62" s="376">
        <f t="shared" si="45"/>
        <v>0</v>
      </c>
      <c r="T62" s="376">
        <f t="shared" si="46"/>
        <v>0</v>
      </c>
    </row>
    <row r="63" spans="1:20" ht="49.5" customHeight="1">
      <c r="A63" s="8">
        <v>1</v>
      </c>
      <c r="B63" s="319" t="s">
        <v>360</v>
      </c>
      <c r="C63" s="8" t="s">
        <v>958</v>
      </c>
      <c r="D63" s="8" t="s">
        <v>326</v>
      </c>
      <c r="E63" s="25" t="s">
        <v>52</v>
      </c>
      <c r="F63" s="25"/>
      <c r="G63" s="381">
        <f t="shared" ref="G63:G66" si="62">H63+I63</f>
        <v>737.25</v>
      </c>
      <c r="H63" s="381">
        <v>702.25</v>
      </c>
      <c r="I63" s="381">
        <v>35</v>
      </c>
      <c r="J63" s="382">
        <v>0</v>
      </c>
      <c r="K63" s="381">
        <f t="shared" ref="K63:K66" si="63">L63+M63</f>
        <v>737.25</v>
      </c>
      <c r="L63" s="381">
        <v>702.25</v>
      </c>
      <c r="M63" s="381">
        <v>35</v>
      </c>
      <c r="N63" s="15"/>
      <c r="O63" s="8" t="s">
        <v>931</v>
      </c>
      <c r="P63" s="15"/>
      <c r="R63" s="376">
        <f t="shared" si="12"/>
        <v>0</v>
      </c>
      <c r="S63" s="376">
        <f t="shared" si="45"/>
        <v>0</v>
      </c>
      <c r="T63" s="376">
        <f t="shared" si="46"/>
        <v>0</v>
      </c>
    </row>
    <row r="64" spans="1:20" ht="49.5" customHeight="1">
      <c r="A64" s="8">
        <v>2</v>
      </c>
      <c r="B64" s="319" t="s">
        <v>362</v>
      </c>
      <c r="C64" s="8" t="s">
        <v>957</v>
      </c>
      <c r="D64" s="8" t="s">
        <v>94</v>
      </c>
      <c r="E64" s="25" t="s">
        <v>52</v>
      </c>
      <c r="F64" s="25"/>
      <c r="G64" s="381">
        <f t="shared" si="62"/>
        <v>420</v>
      </c>
      <c r="H64" s="381">
        <v>400</v>
      </c>
      <c r="I64" s="381">
        <v>20</v>
      </c>
      <c r="J64" s="382">
        <v>0</v>
      </c>
      <c r="K64" s="381">
        <f t="shared" si="63"/>
        <v>420</v>
      </c>
      <c r="L64" s="381">
        <v>400</v>
      </c>
      <c r="M64" s="381">
        <v>20</v>
      </c>
      <c r="N64" s="15"/>
      <c r="O64" s="8" t="s">
        <v>931</v>
      </c>
      <c r="P64" s="15"/>
      <c r="R64" s="376">
        <f t="shared" si="12"/>
        <v>0</v>
      </c>
      <c r="S64" s="376">
        <f t="shared" si="45"/>
        <v>0</v>
      </c>
      <c r="T64" s="376">
        <f t="shared" si="46"/>
        <v>0</v>
      </c>
    </row>
    <row r="65" spans="1:24" ht="49.5" customHeight="1">
      <c r="A65" s="8">
        <v>3</v>
      </c>
      <c r="B65" s="319" t="s">
        <v>364</v>
      </c>
      <c r="C65" s="8" t="s">
        <v>956</v>
      </c>
      <c r="D65" s="8" t="s">
        <v>94</v>
      </c>
      <c r="E65" s="25" t="s">
        <v>52</v>
      </c>
      <c r="F65" s="25"/>
      <c r="G65" s="381">
        <f t="shared" si="62"/>
        <v>420</v>
      </c>
      <c r="H65" s="381">
        <v>400</v>
      </c>
      <c r="I65" s="381">
        <v>20</v>
      </c>
      <c r="J65" s="382">
        <v>0</v>
      </c>
      <c r="K65" s="381">
        <f t="shared" si="63"/>
        <v>420</v>
      </c>
      <c r="L65" s="381">
        <v>400</v>
      </c>
      <c r="M65" s="381">
        <v>20</v>
      </c>
      <c r="N65" s="15"/>
      <c r="O65" s="8" t="s">
        <v>931</v>
      </c>
      <c r="P65" s="15"/>
      <c r="R65" s="376">
        <f t="shared" si="12"/>
        <v>0</v>
      </c>
      <c r="S65" s="376">
        <f t="shared" si="45"/>
        <v>0</v>
      </c>
      <c r="T65" s="376">
        <f t="shared" si="46"/>
        <v>0</v>
      </c>
    </row>
    <row r="66" spans="1:24" ht="49.5" customHeight="1">
      <c r="A66" s="8">
        <v>4</v>
      </c>
      <c r="B66" s="319" t="s">
        <v>366</v>
      </c>
      <c r="C66" s="8" t="s">
        <v>955</v>
      </c>
      <c r="D66" s="8" t="s">
        <v>94</v>
      </c>
      <c r="E66" s="25" t="s">
        <v>52</v>
      </c>
      <c r="F66" s="25"/>
      <c r="G66" s="381">
        <f t="shared" si="62"/>
        <v>420</v>
      </c>
      <c r="H66" s="381">
        <v>400</v>
      </c>
      <c r="I66" s="381">
        <v>20</v>
      </c>
      <c r="J66" s="382">
        <v>0</v>
      </c>
      <c r="K66" s="381">
        <f t="shared" si="63"/>
        <v>420</v>
      </c>
      <c r="L66" s="381">
        <v>400</v>
      </c>
      <c r="M66" s="381">
        <v>20</v>
      </c>
      <c r="N66" s="15"/>
      <c r="O66" s="8" t="s">
        <v>931</v>
      </c>
      <c r="P66" s="15"/>
      <c r="R66" s="376">
        <f t="shared" si="12"/>
        <v>0</v>
      </c>
      <c r="S66" s="376">
        <f t="shared" si="45"/>
        <v>0</v>
      </c>
      <c r="T66" s="376">
        <f t="shared" si="46"/>
        <v>0</v>
      </c>
    </row>
    <row r="67" spans="1:24">
      <c r="A67" s="6" t="s">
        <v>713</v>
      </c>
      <c r="B67" s="317" t="s">
        <v>393</v>
      </c>
      <c r="C67" s="22"/>
      <c r="D67" s="21">
        <v>0</v>
      </c>
      <c r="E67" s="21"/>
      <c r="F67" s="21"/>
      <c r="G67" s="383">
        <f t="shared" ref="G67:M67" si="64">SUM(G68:G70)</f>
        <v>2147</v>
      </c>
      <c r="H67" s="383">
        <f t="shared" si="64"/>
        <v>2045</v>
      </c>
      <c r="I67" s="383">
        <f t="shared" si="64"/>
        <v>102</v>
      </c>
      <c r="J67" s="383">
        <f t="shared" si="64"/>
        <v>0</v>
      </c>
      <c r="K67" s="383">
        <f t="shared" si="64"/>
        <v>1816.75</v>
      </c>
      <c r="L67" s="383">
        <f t="shared" si="64"/>
        <v>1733.75</v>
      </c>
      <c r="M67" s="383">
        <f t="shared" si="64"/>
        <v>83</v>
      </c>
      <c r="N67" s="333">
        <f t="shared" ref="N67" si="65">SUM(N68:N70)</f>
        <v>0</v>
      </c>
      <c r="O67" s="334"/>
      <c r="P67" s="336"/>
      <c r="R67" s="376"/>
      <c r="S67" s="376"/>
      <c r="T67" s="376"/>
    </row>
    <row r="68" spans="1:24" ht="38.25" customHeight="1">
      <c r="A68" s="8">
        <v>1</v>
      </c>
      <c r="B68" s="331" t="s">
        <v>394</v>
      </c>
      <c r="C68" s="26" t="s">
        <v>954</v>
      </c>
      <c r="D68" s="8" t="s">
        <v>396</v>
      </c>
      <c r="E68" s="25" t="s">
        <v>52</v>
      </c>
      <c r="F68" s="25"/>
      <c r="G68" s="381">
        <f t="shared" ref="G68:G70" si="66">H68+I68</f>
        <v>1047</v>
      </c>
      <c r="H68" s="381">
        <v>997</v>
      </c>
      <c r="I68" s="381">
        <v>50</v>
      </c>
      <c r="J68" s="382">
        <v>0</v>
      </c>
      <c r="K68" s="381">
        <f t="shared" ref="K68:K70" si="67">L68+M68</f>
        <v>1047</v>
      </c>
      <c r="L68" s="381">
        <v>997</v>
      </c>
      <c r="M68" s="381">
        <v>50</v>
      </c>
      <c r="N68" s="15"/>
      <c r="O68" s="364" t="s">
        <v>928</v>
      </c>
      <c r="P68" s="15"/>
      <c r="R68" s="376">
        <f t="shared" si="12"/>
        <v>0</v>
      </c>
      <c r="S68" s="376">
        <f t="shared" ref="S68:S84" si="68">+H68-L68</f>
        <v>0</v>
      </c>
      <c r="T68" s="376">
        <f t="shared" ref="T68:T84" si="69">+I68-M68</f>
        <v>0</v>
      </c>
    </row>
    <row r="69" spans="1:24" ht="48.75" customHeight="1">
      <c r="A69" s="8">
        <v>2</v>
      </c>
      <c r="B69" s="331" t="s">
        <v>397</v>
      </c>
      <c r="C69" s="26" t="s">
        <v>953</v>
      </c>
      <c r="D69" s="20" t="s">
        <v>399</v>
      </c>
      <c r="E69" s="25" t="s">
        <v>52</v>
      </c>
      <c r="F69" s="25"/>
      <c r="G69" s="381">
        <f t="shared" si="66"/>
        <v>701</v>
      </c>
      <c r="H69" s="381">
        <v>668</v>
      </c>
      <c r="I69" s="381">
        <v>33</v>
      </c>
      <c r="J69" s="382">
        <v>0</v>
      </c>
      <c r="K69" s="381">
        <f t="shared" si="67"/>
        <v>701</v>
      </c>
      <c r="L69" s="381">
        <v>668</v>
      </c>
      <c r="M69" s="381">
        <v>33</v>
      </c>
      <c r="N69" s="15"/>
      <c r="O69" s="364" t="s">
        <v>928</v>
      </c>
      <c r="P69" s="15"/>
      <c r="R69" s="376">
        <f t="shared" si="12"/>
        <v>0</v>
      </c>
      <c r="S69" s="376">
        <f t="shared" si="68"/>
        <v>0</v>
      </c>
      <c r="T69" s="376">
        <f t="shared" si="69"/>
        <v>0</v>
      </c>
      <c r="V69" s="388">
        <f>+K22+K23+K48+K58+K68+K69+K70+K74</f>
        <v>6023.61</v>
      </c>
      <c r="W69" s="388">
        <f t="shared" ref="W69:X69" si="70">+L22+L23+L48+L58+L68+L69+L70+L74</f>
        <v>5738.85</v>
      </c>
      <c r="X69" s="388">
        <f t="shared" si="70"/>
        <v>284.76</v>
      </c>
    </row>
    <row r="70" spans="1:24" ht="48.75" customHeight="1">
      <c r="A70" s="364">
        <v>3</v>
      </c>
      <c r="B70" s="352" t="s">
        <v>400</v>
      </c>
      <c r="C70" s="378" t="s">
        <v>952</v>
      </c>
      <c r="D70" s="364" t="s">
        <v>402</v>
      </c>
      <c r="E70" s="366" t="s">
        <v>916</v>
      </c>
      <c r="F70" s="366"/>
      <c r="G70" s="386">
        <f t="shared" si="66"/>
        <v>399</v>
      </c>
      <c r="H70" s="386">
        <v>380</v>
      </c>
      <c r="I70" s="386">
        <v>19</v>
      </c>
      <c r="J70" s="387">
        <v>0</v>
      </c>
      <c r="K70" s="386">
        <f t="shared" si="67"/>
        <v>68.75</v>
      </c>
      <c r="L70" s="386">
        <v>68.75</v>
      </c>
      <c r="M70" s="386">
        <v>0</v>
      </c>
      <c r="N70" s="362"/>
      <c r="O70" s="364" t="s">
        <v>928</v>
      </c>
      <c r="P70" s="362"/>
      <c r="R70" s="376">
        <f t="shared" si="12"/>
        <v>330.25</v>
      </c>
      <c r="S70" s="376">
        <f t="shared" si="68"/>
        <v>311.25</v>
      </c>
      <c r="T70" s="376">
        <f t="shared" si="69"/>
        <v>19</v>
      </c>
    </row>
    <row r="71" spans="1:24">
      <c r="A71" s="6" t="s">
        <v>714</v>
      </c>
      <c r="B71" s="330" t="s">
        <v>434</v>
      </c>
      <c r="C71" s="22"/>
      <c r="D71" s="21">
        <v>0</v>
      </c>
      <c r="E71" s="21"/>
      <c r="F71" s="21"/>
      <c r="G71" s="383">
        <f t="shared" ref="G71:M71" si="71">SUM(G72:G72)</f>
        <v>270.74</v>
      </c>
      <c r="H71" s="383">
        <f t="shared" si="71"/>
        <v>257.85000000000002</v>
      </c>
      <c r="I71" s="383">
        <f t="shared" si="71"/>
        <v>12.89</v>
      </c>
      <c r="J71" s="383">
        <f t="shared" si="71"/>
        <v>0</v>
      </c>
      <c r="K71" s="383">
        <f t="shared" si="71"/>
        <v>270.74</v>
      </c>
      <c r="L71" s="383">
        <f t="shared" si="71"/>
        <v>257.85000000000002</v>
      </c>
      <c r="M71" s="383">
        <f t="shared" si="71"/>
        <v>12.89</v>
      </c>
      <c r="N71" s="333">
        <f t="shared" ref="N71" si="72">SUM(N72:N74)</f>
        <v>0</v>
      </c>
      <c r="O71" s="334"/>
      <c r="P71" s="16"/>
      <c r="R71" s="376">
        <f t="shared" si="12"/>
        <v>0</v>
      </c>
      <c r="S71" s="376">
        <f t="shared" si="68"/>
        <v>0</v>
      </c>
      <c r="T71" s="376">
        <f t="shared" si="69"/>
        <v>0</v>
      </c>
    </row>
    <row r="72" spans="1:24" ht="48.75" customHeight="1">
      <c r="A72" s="8">
        <v>1</v>
      </c>
      <c r="B72" s="319" t="s">
        <v>435</v>
      </c>
      <c r="C72" s="8" t="s">
        <v>951</v>
      </c>
      <c r="D72" s="8" t="s">
        <v>437</v>
      </c>
      <c r="E72" s="25" t="s">
        <v>52</v>
      </c>
      <c r="F72" s="25"/>
      <c r="G72" s="381">
        <f t="shared" ref="G72" si="73">H72+I72</f>
        <v>270.74</v>
      </c>
      <c r="H72" s="381">
        <v>257.85000000000002</v>
      </c>
      <c r="I72" s="381">
        <v>12.89</v>
      </c>
      <c r="J72" s="382">
        <v>0</v>
      </c>
      <c r="K72" s="381">
        <f t="shared" ref="K72" si="74">L72+M72</f>
        <v>270.74</v>
      </c>
      <c r="L72" s="381">
        <v>257.85000000000002</v>
      </c>
      <c r="M72" s="381">
        <v>12.89</v>
      </c>
      <c r="N72" s="15"/>
      <c r="O72" s="8" t="s">
        <v>932</v>
      </c>
      <c r="P72" s="15"/>
      <c r="R72" s="376">
        <f t="shared" si="12"/>
        <v>0</v>
      </c>
      <c r="S72" s="376">
        <f t="shared" si="68"/>
        <v>0</v>
      </c>
      <c r="T72" s="376">
        <f t="shared" si="69"/>
        <v>0</v>
      </c>
    </row>
    <row r="73" spans="1:24">
      <c r="A73" s="6" t="s">
        <v>767</v>
      </c>
      <c r="B73" s="317" t="s">
        <v>443</v>
      </c>
      <c r="C73" s="6"/>
      <c r="D73" s="21">
        <v>0</v>
      </c>
      <c r="E73" s="21"/>
      <c r="F73" s="21"/>
      <c r="G73" s="383">
        <f t="shared" ref="G73:M73" si="75">SUM(G74:G75)</f>
        <v>1816.87</v>
      </c>
      <c r="H73" s="383">
        <f t="shared" si="75"/>
        <v>1730.35</v>
      </c>
      <c r="I73" s="383">
        <f t="shared" si="75"/>
        <v>86.52</v>
      </c>
      <c r="J73" s="383">
        <f t="shared" si="75"/>
        <v>0</v>
      </c>
      <c r="K73" s="383">
        <f t="shared" si="75"/>
        <v>1816.87</v>
      </c>
      <c r="L73" s="383">
        <f t="shared" si="75"/>
        <v>1730.35</v>
      </c>
      <c r="M73" s="383">
        <f t="shared" si="75"/>
        <v>86.52</v>
      </c>
      <c r="N73" s="333">
        <f t="shared" ref="N73" si="76">SUM(N74:N76)</f>
        <v>0</v>
      </c>
      <c r="O73" s="334"/>
      <c r="P73" s="336"/>
      <c r="R73" s="376">
        <f t="shared" si="12"/>
        <v>0</v>
      </c>
      <c r="S73" s="376">
        <f t="shared" si="68"/>
        <v>0</v>
      </c>
      <c r="T73" s="376">
        <f t="shared" si="69"/>
        <v>0</v>
      </c>
    </row>
    <row r="74" spans="1:24" ht="51" customHeight="1">
      <c r="A74" s="364">
        <v>1</v>
      </c>
      <c r="B74" s="365" t="s">
        <v>444</v>
      </c>
      <c r="C74" s="364" t="s">
        <v>950</v>
      </c>
      <c r="D74" s="389" t="s">
        <v>446</v>
      </c>
      <c r="E74" s="364" t="s">
        <v>52</v>
      </c>
      <c r="F74" s="364"/>
      <c r="G74" s="386">
        <f t="shared" ref="G74:G75" si="77">H74+I74</f>
        <v>1396.87</v>
      </c>
      <c r="H74" s="386">
        <v>1330.35</v>
      </c>
      <c r="I74" s="386">
        <v>66.52</v>
      </c>
      <c r="J74" s="387">
        <v>0</v>
      </c>
      <c r="K74" s="386">
        <f t="shared" ref="K74:K75" si="78">L74+M74</f>
        <v>1396.87</v>
      </c>
      <c r="L74" s="386">
        <v>1330.35</v>
      </c>
      <c r="M74" s="386">
        <v>66.52</v>
      </c>
      <c r="N74" s="362"/>
      <c r="O74" s="364" t="s">
        <v>928</v>
      </c>
      <c r="P74" s="15"/>
      <c r="R74" s="376">
        <f t="shared" si="12"/>
        <v>0</v>
      </c>
      <c r="S74" s="376">
        <f t="shared" si="68"/>
        <v>0</v>
      </c>
      <c r="T74" s="376">
        <f t="shared" si="69"/>
        <v>0</v>
      </c>
    </row>
    <row r="75" spans="1:24" ht="51" customHeight="1">
      <c r="A75" s="8">
        <v>2</v>
      </c>
      <c r="B75" s="319" t="s">
        <v>447</v>
      </c>
      <c r="C75" s="8" t="s">
        <v>950</v>
      </c>
      <c r="D75" s="8" t="s">
        <v>94</v>
      </c>
      <c r="E75" s="8" t="s">
        <v>52</v>
      </c>
      <c r="F75" s="8"/>
      <c r="G75" s="381">
        <f t="shared" si="77"/>
        <v>420</v>
      </c>
      <c r="H75" s="381">
        <v>400</v>
      </c>
      <c r="I75" s="381">
        <v>20</v>
      </c>
      <c r="J75" s="382">
        <v>0</v>
      </c>
      <c r="K75" s="381">
        <f t="shared" si="78"/>
        <v>420</v>
      </c>
      <c r="L75" s="381">
        <v>400</v>
      </c>
      <c r="M75" s="381">
        <v>20</v>
      </c>
      <c r="N75" s="15"/>
      <c r="O75" s="8" t="s">
        <v>933</v>
      </c>
      <c r="P75" s="15"/>
      <c r="R75" s="376">
        <f t="shared" si="12"/>
        <v>0</v>
      </c>
      <c r="S75" s="376">
        <f t="shared" si="68"/>
        <v>0</v>
      </c>
      <c r="T75" s="376">
        <f t="shared" si="69"/>
        <v>0</v>
      </c>
    </row>
    <row r="76" spans="1:24">
      <c r="A76" s="6" t="s">
        <v>771</v>
      </c>
      <c r="B76" s="317" t="s">
        <v>472</v>
      </c>
      <c r="C76" s="22"/>
      <c r="D76" s="21">
        <v>0</v>
      </c>
      <c r="E76" s="21"/>
      <c r="F76" s="21"/>
      <c r="G76" s="383">
        <f t="shared" ref="G76:M76" si="79">SUM(G77:G77)</f>
        <v>1817.46</v>
      </c>
      <c r="H76" s="383">
        <f t="shared" si="79"/>
        <v>1730.91</v>
      </c>
      <c r="I76" s="383">
        <f t="shared" si="79"/>
        <v>86.55</v>
      </c>
      <c r="J76" s="383">
        <f t="shared" si="79"/>
        <v>0</v>
      </c>
      <c r="K76" s="383">
        <f t="shared" si="79"/>
        <v>1817.46</v>
      </c>
      <c r="L76" s="383">
        <f t="shared" si="79"/>
        <v>1730.91</v>
      </c>
      <c r="M76" s="383">
        <f t="shared" si="79"/>
        <v>86.55</v>
      </c>
      <c r="N76" s="333">
        <f t="shared" ref="N76" si="80">SUM(N77:N79)</f>
        <v>0</v>
      </c>
      <c r="O76" s="334"/>
      <c r="P76" s="336"/>
      <c r="R76" s="376">
        <f t="shared" si="12"/>
        <v>0</v>
      </c>
      <c r="S76" s="376">
        <f t="shared" si="68"/>
        <v>0</v>
      </c>
      <c r="T76" s="376">
        <f t="shared" si="69"/>
        <v>0</v>
      </c>
    </row>
    <row r="77" spans="1:24" ht="53.25" customHeight="1">
      <c r="A77" s="8">
        <v>1</v>
      </c>
      <c r="B77" s="319" t="s">
        <v>473</v>
      </c>
      <c r="C77" s="8" t="s">
        <v>949</v>
      </c>
      <c r="D77" s="8" t="s">
        <v>475</v>
      </c>
      <c r="E77" s="8" t="s">
        <v>52</v>
      </c>
      <c r="F77" s="8"/>
      <c r="G77" s="381">
        <f t="shared" ref="G77" si="81">H77+I77</f>
        <v>1817.46</v>
      </c>
      <c r="H77" s="381">
        <v>1730.91</v>
      </c>
      <c r="I77" s="381">
        <v>86.55</v>
      </c>
      <c r="J77" s="382">
        <v>0</v>
      </c>
      <c r="K77" s="381">
        <f t="shared" ref="K77" si="82">L77+M77</f>
        <v>1817.46</v>
      </c>
      <c r="L77" s="381">
        <v>1730.91</v>
      </c>
      <c r="M77" s="381">
        <v>86.55</v>
      </c>
      <c r="N77" s="15"/>
      <c r="O77" s="8" t="s">
        <v>934</v>
      </c>
      <c r="P77" s="15"/>
      <c r="R77" s="376">
        <f t="shared" si="12"/>
        <v>0</v>
      </c>
      <c r="S77" s="376">
        <f t="shared" si="68"/>
        <v>0</v>
      </c>
      <c r="T77" s="376">
        <f t="shared" si="69"/>
        <v>0</v>
      </c>
    </row>
    <row r="78" spans="1:24" ht="30">
      <c r="A78" s="6" t="s">
        <v>936</v>
      </c>
      <c r="B78" s="317" t="s">
        <v>500</v>
      </c>
      <c r="C78" s="22"/>
      <c r="D78" s="21">
        <v>0</v>
      </c>
      <c r="E78" s="21"/>
      <c r="F78" s="21"/>
      <c r="G78" s="383">
        <f t="shared" ref="G78:M78" si="83">SUM(G79:G84)</f>
        <v>1995</v>
      </c>
      <c r="H78" s="383">
        <f t="shared" si="83"/>
        <v>1901</v>
      </c>
      <c r="I78" s="383">
        <f t="shared" si="83"/>
        <v>94</v>
      </c>
      <c r="J78" s="383">
        <f t="shared" si="83"/>
        <v>0</v>
      </c>
      <c r="K78" s="383">
        <f t="shared" si="83"/>
        <v>1995</v>
      </c>
      <c r="L78" s="383">
        <f t="shared" si="83"/>
        <v>1901</v>
      </c>
      <c r="M78" s="383">
        <f t="shared" si="83"/>
        <v>94</v>
      </c>
      <c r="N78" s="333">
        <f t="shared" ref="N78" si="84">SUM(N79:N81)</f>
        <v>0</v>
      </c>
      <c r="O78" s="334"/>
      <c r="P78" s="336"/>
      <c r="R78" s="376">
        <f t="shared" si="12"/>
        <v>0</v>
      </c>
      <c r="S78" s="376">
        <f t="shared" si="68"/>
        <v>0</v>
      </c>
      <c r="T78" s="376">
        <f t="shared" si="69"/>
        <v>0</v>
      </c>
    </row>
    <row r="79" spans="1:24" ht="47.25" customHeight="1">
      <c r="A79" s="8">
        <v>1</v>
      </c>
      <c r="B79" s="319" t="s">
        <v>501</v>
      </c>
      <c r="C79" s="8" t="s">
        <v>948</v>
      </c>
      <c r="D79" s="8" t="s">
        <v>94</v>
      </c>
      <c r="E79" s="8" t="s">
        <v>52</v>
      </c>
      <c r="F79" s="8"/>
      <c r="G79" s="381">
        <f>H79+I79</f>
        <v>430.5</v>
      </c>
      <c r="H79" s="381">
        <v>410</v>
      </c>
      <c r="I79" s="381">
        <v>20.5</v>
      </c>
      <c r="J79" s="382">
        <v>0</v>
      </c>
      <c r="K79" s="381">
        <f>L79+M79</f>
        <v>430.5</v>
      </c>
      <c r="L79" s="381">
        <v>410</v>
      </c>
      <c r="M79" s="381">
        <v>20.5</v>
      </c>
      <c r="N79" s="15"/>
      <c r="O79" s="8" t="s">
        <v>935</v>
      </c>
      <c r="P79" s="15"/>
      <c r="R79" s="376">
        <f t="shared" si="12"/>
        <v>0</v>
      </c>
      <c r="S79" s="376">
        <f t="shared" si="68"/>
        <v>0</v>
      </c>
      <c r="T79" s="376">
        <f t="shared" si="69"/>
        <v>0</v>
      </c>
    </row>
    <row r="80" spans="1:24" ht="47.25" customHeight="1">
      <c r="A80" s="8">
        <v>2</v>
      </c>
      <c r="B80" s="319" t="s">
        <v>503</v>
      </c>
      <c r="C80" s="8" t="s">
        <v>947</v>
      </c>
      <c r="D80" s="8" t="s">
        <v>94</v>
      </c>
      <c r="E80" s="8" t="s">
        <v>52</v>
      </c>
      <c r="F80" s="8"/>
      <c r="G80" s="381">
        <f>H80+I80</f>
        <v>430.5</v>
      </c>
      <c r="H80" s="381">
        <v>410</v>
      </c>
      <c r="I80" s="381">
        <v>20.5</v>
      </c>
      <c r="J80" s="382">
        <v>0</v>
      </c>
      <c r="K80" s="381">
        <f>L80+M80</f>
        <v>430.5</v>
      </c>
      <c r="L80" s="381">
        <v>410</v>
      </c>
      <c r="M80" s="381">
        <v>20.5</v>
      </c>
      <c r="N80" s="15"/>
      <c r="O80" s="8" t="s">
        <v>935</v>
      </c>
      <c r="P80" s="15"/>
      <c r="R80" s="376">
        <f t="shared" si="12"/>
        <v>0</v>
      </c>
      <c r="S80" s="376">
        <f t="shared" si="68"/>
        <v>0</v>
      </c>
      <c r="T80" s="376">
        <f t="shared" si="69"/>
        <v>0</v>
      </c>
    </row>
    <row r="81" spans="1:20" ht="47.25" customHeight="1">
      <c r="A81" s="8">
        <v>3</v>
      </c>
      <c r="B81" s="319" t="s">
        <v>505</v>
      </c>
      <c r="C81" s="8" t="s">
        <v>946</v>
      </c>
      <c r="D81" s="8" t="s">
        <v>94</v>
      </c>
      <c r="E81" s="8" t="s">
        <v>52</v>
      </c>
      <c r="F81" s="8"/>
      <c r="G81" s="381">
        <f t="shared" ref="G81" si="85">H81+I81</f>
        <v>430.5</v>
      </c>
      <c r="H81" s="381">
        <v>410</v>
      </c>
      <c r="I81" s="381">
        <v>20.5</v>
      </c>
      <c r="J81" s="382">
        <v>0</v>
      </c>
      <c r="K81" s="381">
        <f>L81+M81</f>
        <v>430.5</v>
      </c>
      <c r="L81" s="381">
        <v>410</v>
      </c>
      <c r="M81" s="381">
        <v>20.5</v>
      </c>
      <c r="N81" s="15"/>
      <c r="O81" s="8" t="s">
        <v>935</v>
      </c>
      <c r="P81" s="15"/>
      <c r="R81" s="376">
        <f t="shared" si="12"/>
        <v>0</v>
      </c>
      <c r="S81" s="376">
        <f t="shared" si="68"/>
        <v>0</v>
      </c>
      <c r="T81" s="376">
        <f t="shared" si="69"/>
        <v>0</v>
      </c>
    </row>
    <row r="82" spans="1:20" ht="47.25" customHeight="1">
      <c r="A82" s="8">
        <v>4</v>
      </c>
      <c r="B82" s="319" t="s">
        <v>817</v>
      </c>
      <c r="C82" s="8" t="s">
        <v>943</v>
      </c>
      <c r="D82" s="8" t="s">
        <v>159</v>
      </c>
      <c r="E82" s="8" t="s">
        <v>52</v>
      </c>
      <c r="F82" s="8"/>
      <c r="G82" s="381">
        <f>H82+I82</f>
        <v>100.7</v>
      </c>
      <c r="H82" s="381">
        <v>96</v>
      </c>
      <c r="I82" s="381">
        <v>4.7</v>
      </c>
      <c r="J82" s="382">
        <v>0</v>
      </c>
      <c r="K82" s="381">
        <f t="shared" ref="K82" si="86">L82+M82</f>
        <v>100.7</v>
      </c>
      <c r="L82" s="381">
        <v>96</v>
      </c>
      <c r="M82" s="381">
        <v>4.7</v>
      </c>
      <c r="N82" s="15"/>
      <c r="O82" s="8" t="s">
        <v>935</v>
      </c>
      <c r="P82" s="15"/>
      <c r="R82" s="376">
        <f t="shared" si="12"/>
        <v>0</v>
      </c>
      <c r="S82" s="376">
        <f t="shared" si="68"/>
        <v>0</v>
      </c>
      <c r="T82" s="376">
        <f t="shared" si="69"/>
        <v>0</v>
      </c>
    </row>
    <row r="83" spans="1:20" ht="47.25" customHeight="1">
      <c r="A83" s="8">
        <v>5</v>
      </c>
      <c r="B83" s="319" t="s">
        <v>508</v>
      </c>
      <c r="C83" s="8" t="s">
        <v>944</v>
      </c>
      <c r="D83" s="8" t="s">
        <v>510</v>
      </c>
      <c r="E83" s="8" t="s">
        <v>52</v>
      </c>
      <c r="F83" s="8"/>
      <c r="G83" s="381">
        <f>H83+I83</f>
        <v>503</v>
      </c>
      <c r="H83" s="381">
        <v>480</v>
      </c>
      <c r="I83" s="381">
        <v>23</v>
      </c>
      <c r="J83" s="382">
        <v>0</v>
      </c>
      <c r="K83" s="381">
        <f>L83+M83</f>
        <v>503</v>
      </c>
      <c r="L83" s="381">
        <v>480</v>
      </c>
      <c r="M83" s="381">
        <v>23</v>
      </c>
      <c r="N83" s="15"/>
      <c r="O83" s="8" t="s">
        <v>935</v>
      </c>
      <c r="P83" s="15"/>
      <c r="R83" s="376">
        <f t="shared" si="12"/>
        <v>0</v>
      </c>
      <c r="S83" s="376">
        <f t="shared" si="68"/>
        <v>0</v>
      </c>
      <c r="T83" s="376">
        <f t="shared" si="69"/>
        <v>0</v>
      </c>
    </row>
    <row r="84" spans="1:20" ht="47.25" customHeight="1">
      <c r="A84" s="8">
        <v>6</v>
      </c>
      <c r="B84" s="319" t="s">
        <v>818</v>
      </c>
      <c r="C84" s="8" t="s">
        <v>945</v>
      </c>
      <c r="D84" s="8" t="s">
        <v>159</v>
      </c>
      <c r="E84" s="8" t="s">
        <v>52</v>
      </c>
      <c r="F84" s="8"/>
      <c r="G84" s="381">
        <f>H84+I84</f>
        <v>99.8</v>
      </c>
      <c r="H84" s="381">
        <v>95</v>
      </c>
      <c r="I84" s="381">
        <v>4.8</v>
      </c>
      <c r="J84" s="382">
        <v>0</v>
      </c>
      <c r="K84" s="381">
        <f>L84+M84</f>
        <v>99.8</v>
      </c>
      <c r="L84" s="381">
        <v>95</v>
      </c>
      <c r="M84" s="381">
        <v>4.8</v>
      </c>
      <c r="N84" s="15"/>
      <c r="O84" s="8" t="s">
        <v>935</v>
      </c>
      <c r="P84" s="15"/>
      <c r="R84" s="376">
        <f t="shared" si="12"/>
        <v>0</v>
      </c>
      <c r="S84" s="376">
        <f t="shared" si="68"/>
        <v>0</v>
      </c>
      <c r="T84" s="376">
        <f t="shared" si="69"/>
        <v>0</v>
      </c>
    </row>
    <row r="86" spans="1:20">
      <c r="R86" s="376">
        <f>SUM(R21:R85)</f>
        <v>755.59800000000007</v>
      </c>
    </row>
  </sheetData>
  <mergeCells count="14">
    <mergeCell ref="P4:P5"/>
    <mergeCell ref="B8:C8"/>
    <mergeCell ref="B10:C10"/>
    <mergeCell ref="A1:P1"/>
    <mergeCell ref="A2:P2"/>
    <mergeCell ref="I3:P3"/>
    <mergeCell ref="A4:A5"/>
    <mergeCell ref="B4:B5"/>
    <mergeCell ref="C4:C5"/>
    <mergeCell ref="D4:D5"/>
    <mergeCell ref="E4:E5"/>
    <mergeCell ref="K4:N4"/>
    <mergeCell ref="O4:O5"/>
    <mergeCell ref="F4:J4"/>
  </mergeCells>
  <pageMargins left="0.55118110236220474" right="0.15748031496062992" top="0.74803149606299213" bottom="0.74803149606299213" header="0.31496062992125984" footer="0.31496062992125984"/>
  <pageSetup paperSize="9" scale="88" orientation="landscape" verticalDpi="0" r:id="rId1"/>
  <headerFooter>
    <oddFooter>Page &amp;P</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9"/>
  <sheetViews>
    <sheetView zoomScale="70" zoomScaleNormal="70" workbookViewId="0">
      <selection activeCell="T20" sqref="T20"/>
    </sheetView>
  </sheetViews>
  <sheetFormatPr defaultRowHeight="15"/>
  <cols>
    <col min="1" max="1" width="5.5703125" customWidth="1"/>
    <col min="2" max="2" width="33.5703125" customWidth="1"/>
    <col min="3" max="3" width="9.28515625" customWidth="1"/>
    <col min="4" max="4" width="30" customWidth="1"/>
    <col min="6" max="17" width="11.28515625" customWidth="1"/>
  </cols>
  <sheetData>
    <row r="1" spans="1:18">
      <c r="A1" s="621" t="s">
        <v>917</v>
      </c>
      <c r="B1" s="621"/>
      <c r="C1" s="621"/>
      <c r="D1" s="621"/>
      <c r="E1" s="621"/>
      <c r="F1" s="621"/>
      <c r="G1" s="621"/>
      <c r="H1" s="621"/>
      <c r="I1" s="621"/>
      <c r="J1" s="621"/>
      <c r="K1" s="621"/>
      <c r="L1" s="621"/>
      <c r="M1" s="621"/>
      <c r="N1" s="621"/>
      <c r="O1" s="621"/>
      <c r="P1" s="621"/>
      <c r="Q1" s="621"/>
      <c r="R1" s="621"/>
    </row>
    <row r="2" spans="1:18">
      <c r="A2" s="622" t="s">
        <v>913</v>
      </c>
      <c r="B2" s="622"/>
      <c r="C2" s="622"/>
      <c r="D2" s="622"/>
      <c r="E2" s="622"/>
      <c r="F2" s="622"/>
      <c r="G2" s="622"/>
      <c r="H2" s="622"/>
      <c r="I2" s="622"/>
      <c r="J2" s="622"/>
      <c r="K2" s="622"/>
      <c r="L2" s="622"/>
      <c r="M2" s="622"/>
      <c r="N2" s="622"/>
      <c r="O2" s="622"/>
      <c r="P2" s="622"/>
      <c r="Q2" s="622"/>
      <c r="R2" s="622"/>
    </row>
    <row r="3" spans="1:18">
      <c r="A3" s="2"/>
      <c r="B3" s="227"/>
      <c r="C3" s="2"/>
      <c r="D3" s="2"/>
      <c r="E3" s="2"/>
      <c r="F3" s="228"/>
      <c r="G3" s="275"/>
      <c r="H3" s="623" t="s">
        <v>0</v>
      </c>
      <c r="I3" s="623"/>
      <c r="J3" s="623"/>
      <c r="K3" s="623"/>
      <c r="L3" s="623"/>
      <c r="M3" s="623"/>
      <c r="N3" s="623"/>
      <c r="O3" s="623"/>
      <c r="P3" s="623"/>
      <c r="Q3" s="623"/>
      <c r="R3" s="623"/>
    </row>
    <row r="4" spans="1:18">
      <c r="A4" s="624" t="s">
        <v>1</v>
      </c>
      <c r="B4" s="625" t="s">
        <v>2</v>
      </c>
      <c r="C4" s="624" t="s">
        <v>3</v>
      </c>
      <c r="D4" s="624" t="s">
        <v>4</v>
      </c>
      <c r="E4" s="624" t="s">
        <v>5</v>
      </c>
      <c r="F4" s="626" t="s">
        <v>6</v>
      </c>
      <c r="G4" s="627"/>
      <c r="H4" s="627"/>
      <c r="I4" s="628"/>
      <c r="J4" s="626" t="s">
        <v>914</v>
      </c>
      <c r="K4" s="627"/>
      <c r="L4" s="627"/>
      <c r="M4" s="628"/>
      <c r="N4" s="626" t="s">
        <v>915</v>
      </c>
      <c r="O4" s="627"/>
      <c r="P4" s="627"/>
      <c r="Q4" s="628"/>
      <c r="R4" s="624" t="s">
        <v>8</v>
      </c>
    </row>
    <row r="5" spans="1:18" ht="42.75">
      <c r="A5" s="624"/>
      <c r="B5" s="625"/>
      <c r="C5" s="624"/>
      <c r="D5" s="624"/>
      <c r="E5" s="624"/>
      <c r="F5" s="3" t="s">
        <v>9</v>
      </c>
      <c r="G5" s="276" t="s">
        <v>10</v>
      </c>
      <c r="H5" s="3" t="s">
        <v>11</v>
      </c>
      <c r="I5" s="3" t="s">
        <v>12</v>
      </c>
      <c r="J5" s="3" t="s">
        <v>9</v>
      </c>
      <c r="K5" s="3" t="s">
        <v>10</v>
      </c>
      <c r="L5" s="3" t="s">
        <v>11</v>
      </c>
      <c r="M5" s="3" t="s">
        <v>12</v>
      </c>
      <c r="N5" s="3" t="s">
        <v>9</v>
      </c>
      <c r="O5" s="3" t="s">
        <v>10</v>
      </c>
      <c r="P5" s="3" t="s">
        <v>11</v>
      </c>
      <c r="Q5" s="3" t="s">
        <v>12</v>
      </c>
      <c r="R5" s="624"/>
    </row>
    <row r="6" spans="1:18">
      <c r="A6" s="4"/>
      <c r="B6" s="226" t="s">
        <v>13</v>
      </c>
      <c r="C6" s="4"/>
      <c r="D6" s="4"/>
      <c r="E6" s="4"/>
      <c r="F6" s="5">
        <f>F7+F13+F15+F17+F1036+F1039+F1045+F1047</f>
        <v>241228</v>
      </c>
      <c r="G6" s="274">
        <f>G7+G13+G15+G17+G1036+G1039+G1045+G1047</f>
        <v>231351</v>
      </c>
      <c r="H6" s="5">
        <f>H7+H13+H15+H17+H1036+H1039+H1045+H1047</f>
        <v>9877</v>
      </c>
      <c r="I6" s="5">
        <f>I7+I13+I15+I17+I1036+I1039+I1045+I1047</f>
        <v>0</v>
      </c>
      <c r="J6" s="5"/>
      <c r="K6" s="5"/>
      <c r="L6" s="5"/>
      <c r="M6" s="5"/>
      <c r="N6" s="5">
        <f>N7+N13+N15+N17+N1036+N1039+N1045+N1047</f>
        <v>49667</v>
      </c>
      <c r="O6" s="5">
        <f>O7+O13+O15+O17+O1036+O1039+O1045+O1047</f>
        <v>47503</v>
      </c>
      <c r="P6" s="5">
        <f>P7+P13+P15+P17+P1036+P1039+P1045+P1047</f>
        <v>2164</v>
      </c>
      <c r="Q6" s="5">
        <f>Q7+Q13+Q15+Q17+Q1036+Q1039+Q1045+Q1047</f>
        <v>0</v>
      </c>
      <c r="R6" s="4"/>
    </row>
    <row r="7" spans="1:18" ht="57" hidden="1">
      <c r="A7" s="226" t="s">
        <v>14</v>
      </c>
      <c r="B7" s="229" t="s">
        <v>15</v>
      </c>
      <c r="C7" s="229"/>
      <c r="D7" s="229"/>
      <c r="E7" s="229"/>
      <c r="F7" s="230">
        <f>F8+F10</f>
        <v>135888</v>
      </c>
      <c r="G7" s="277">
        <f>G8+G10</f>
        <v>130885</v>
      </c>
      <c r="H7" s="230">
        <f>H8+H10</f>
        <v>5003</v>
      </c>
      <c r="I7" s="230"/>
      <c r="J7" s="230"/>
      <c r="K7" s="230"/>
      <c r="L7" s="230"/>
      <c r="M7" s="230"/>
      <c r="N7" s="230">
        <f>N8+N10</f>
        <v>34687</v>
      </c>
      <c r="O7" s="230">
        <f>O8+O10</f>
        <v>33141</v>
      </c>
      <c r="P7" s="230">
        <f>P8+P10</f>
        <v>1546</v>
      </c>
      <c r="Q7" s="230">
        <f>Q8+Q10</f>
        <v>0</v>
      </c>
      <c r="R7" s="229"/>
    </row>
    <row r="8" spans="1:18" hidden="1">
      <c r="A8" s="6" t="s">
        <v>16</v>
      </c>
      <c r="B8" s="629" t="s">
        <v>17</v>
      </c>
      <c r="C8" s="629"/>
      <c r="D8" s="232"/>
      <c r="E8" s="232"/>
      <c r="F8" s="233">
        <f t="shared" ref="F8:F14" si="0">G8+H8</f>
        <v>9796</v>
      </c>
      <c r="G8" s="278">
        <f>SUM(G9:G9)</f>
        <v>9020</v>
      </c>
      <c r="H8" s="233">
        <f>SUM(H9:H9)</f>
        <v>776</v>
      </c>
      <c r="I8" s="233">
        <f>N8+O8</f>
        <v>1020</v>
      </c>
      <c r="J8" s="233"/>
      <c r="K8" s="233"/>
      <c r="L8" s="233"/>
      <c r="M8" s="233"/>
      <c r="N8" s="233">
        <f>SUM(N9:N9)</f>
        <v>530</v>
      </c>
      <c r="O8" s="233">
        <f>SUM(O9:O9)</f>
        <v>490</v>
      </c>
      <c r="P8" s="233">
        <f>SUM(P9:P9)</f>
        <v>40</v>
      </c>
      <c r="Q8" s="233">
        <f>SUM(Q9:Q9)</f>
        <v>0</v>
      </c>
      <c r="R8" s="232"/>
    </row>
    <row r="9" spans="1:18" ht="30" hidden="1">
      <c r="A9" s="8">
        <v>5</v>
      </c>
      <c r="B9" s="234" t="s">
        <v>23</v>
      </c>
      <c r="C9" s="234"/>
      <c r="D9" s="234"/>
      <c r="E9" s="9" t="s">
        <v>19</v>
      </c>
      <c r="F9" s="235">
        <f t="shared" si="0"/>
        <v>9796</v>
      </c>
      <c r="G9" s="279">
        <v>9020</v>
      </c>
      <c r="H9" s="236">
        <v>776</v>
      </c>
      <c r="I9" s="234"/>
      <c r="J9" s="234"/>
      <c r="K9" s="234"/>
      <c r="L9" s="234"/>
      <c r="M9" s="234"/>
      <c r="N9" s="235">
        <f t="shared" ref="N9" si="1">O9+P9</f>
        <v>530</v>
      </c>
      <c r="O9" s="237">
        <v>490</v>
      </c>
      <c r="P9" s="237">
        <v>40</v>
      </c>
      <c r="Q9" s="237"/>
      <c r="R9" s="234"/>
    </row>
    <row r="10" spans="1:18" hidden="1">
      <c r="A10" s="6" t="s">
        <v>26</v>
      </c>
      <c r="B10" s="678" t="s">
        <v>27</v>
      </c>
      <c r="C10" s="679"/>
      <c r="D10" s="6"/>
      <c r="E10" s="6"/>
      <c r="F10" s="233">
        <f t="shared" si="0"/>
        <v>126092</v>
      </c>
      <c r="G10" s="278">
        <f>SUM(G11:G12)</f>
        <v>121865</v>
      </c>
      <c r="H10" s="233">
        <f>SUM(H11:H12)</f>
        <v>4227</v>
      </c>
      <c r="I10" s="233"/>
      <c r="J10" s="233"/>
      <c r="K10" s="233"/>
      <c r="L10" s="233"/>
      <c r="M10" s="233"/>
      <c r="N10" s="233">
        <f t="shared" ref="N10:Q10" si="2">SUM(N11:N12)</f>
        <v>34157</v>
      </c>
      <c r="O10" s="233">
        <f t="shared" si="2"/>
        <v>32651</v>
      </c>
      <c r="P10" s="233">
        <f t="shared" si="2"/>
        <v>1506</v>
      </c>
      <c r="Q10" s="233">
        <f t="shared" si="2"/>
        <v>0</v>
      </c>
      <c r="R10" s="6"/>
    </row>
    <row r="11" spans="1:18" ht="60" hidden="1">
      <c r="A11" s="10">
        <v>1</v>
      </c>
      <c r="B11" s="234" t="s">
        <v>28</v>
      </c>
      <c r="C11" s="10" t="s">
        <v>29</v>
      </c>
      <c r="D11" s="10" t="s">
        <v>30</v>
      </c>
      <c r="E11" s="8" t="s">
        <v>31</v>
      </c>
      <c r="F11" s="235">
        <f t="shared" si="0"/>
        <v>70000</v>
      </c>
      <c r="G11" s="280">
        <v>66247</v>
      </c>
      <c r="H11" s="235">
        <v>3753</v>
      </c>
      <c r="I11" s="238"/>
      <c r="J11" s="238"/>
      <c r="K11" s="238"/>
      <c r="L11" s="238"/>
      <c r="M11" s="238"/>
      <c r="N11" s="235">
        <f>O11+P11</f>
        <v>32157</v>
      </c>
      <c r="O11" s="235">
        <v>30651</v>
      </c>
      <c r="P11" s="235">
        <v>1506</v>
      </c>
      <c r="Q11" s="238"/>
      <c r="R11" s="4"/>
    </row>
    <row r="12" spans="1:18" ht="60" hidden="1">
      <c r="A12" s="10">
        <v>2</v>
      </c>
      <c r="B12" s="234" t="s">
        <v>32</v>
      </c>
      <c r="C12" s="10" t="s">
        <v>29</v>
      </c>
      <c r="D12" s="10" t="s">
        <v>30</v>
      </c>
      <c r="E12" s="8" t="s">
        <v>33</v>
      </c>
      <c r="F12" s="235">
        <f t="shared" si="0"/>
        <v>56092</v>
      </c>
      <c r="G12" s="280">
        <v>55618</v>
      </c>
      <c r="H12" s="235">
        <v>474</v>
      </c>
      <c r="I12" s="239"/>
      <c r="J12" s="239"/>
      <c r="K12" s="239"/>
      <c r="L12" s="239"/>
      <c r="M12" s="239"/>
      <c r="N12" s="235">
        <f>O12+P12</f>
        <v>2000</v>
      </c>
      <c r="O12" s="235">
        <v>2000</v>
      </c>
      <c r="P12" s="235"/>
      <c r="Q12" s="238"/>
      <c r="R12" s="4"/>
    </row>
    <row r="13" spans="1:18" ht="42.75" hidden="1">
      <c r="A13" s="226" t="s">
        <v>34</v>
      </c>
      <c r="B13" s="229" t="s">
        <v>35</v>
      </c>
      <c r="C13" s="229"/>
      <c r="D13" s="229"/>
      <c r="E13" s="4"/>
      <c r="F13" s="240">
        <f t="shared" si="0"/>
        <v>45000</v>
      </c>
      <c r="G13" s="281">
        <f>SUM(G14:G14)</f>
        <v>43000</v>
      </c>
      <c r="H13" s="240">
        <f>SUM(H14:H14)</f>
        <v>2000</v>
      </c>
      <c r="I13" s="241"/>
      <c r="J13" s="241"/>
      <c r="K13" s="241"/>
      <c r="L13" s="241"/>
      <c r="M13" s="241"/>
      <c r="N13" s="240">
        <f>O13+P13</f>
        <v>2000</v>
      </c>
      <c r="O13" s="240">
        <f>SUM(O14:O14)</f>
        <v>2000</v>
      </c>
      <c r="P13" s="240">
        <f>SUM(P14:P14)</f>
        <v>0</v>
      </c>
      <c r="Q13" s="240">
        <f>SUM(Q14:Q14)</f>
        <v>0</v>
      </c>
      <c r="R13" s="4"/>
    </row>
    <row r="14" spans="1:18" ht="75" hidden="1">
      <c r="A14" s="10">
        <v>5</v>
      </c>
      <c r="B14" s="234" t="s">
        <v>37</v>
      </c>
      <c r="C14" s="10" t="s">
        <v>38</v>
      </c>
      <c r="D14" s="10" t="s">
        <v>36</v>
      </c>
      <c r="E14" s="8" t="s">
        <v>33</v>
      </c>
      <c r="F14" s="235">
        <f t="shared" si="0"/>
        <v>45000</v>
      </c>
      <c r="G14" s="280">
        <v>43000</v>
      </c>
      <c r="H14" s="235">
        <v>2000</v>
      </c>
      <c r="I14" s="239"/>
      <c r="J14" s="239"/>
      <c r="K14" s="239"/>
      <c r="L14" s="239"/>
      <c r="M14" s="239"/>
      <c r="N14" s="235">
        <f t="shared" ref="N14" si="3">O14+P14</f>
        <v>2000</v>
      </c>
      <c r="O14" s="235">
        <v>2000</v>
      </c>
      <c r="P14" s="235"/>
      <c r="Q14" s="238"/>
      <c r="R14" s="4"/>
    </row>
    <row r="15" spans="1:18" ht="85.5" hidden="1">
      <c r="A15" s="11" t="s">
        <v>39</v>
      </c>
      <c r="B15" s="232" t="s">
        <v>40</v>
      </c>
      <c r="C15" s="11"/>
      <c r="D15" s="11"/>
      <c r="E15" s="226"/>
      <c r="F15" s="240">
        <f t="shared" ref="F15:Q15" si="4">F16</f>
        <v>30170</v>
      </c>
      <c r="G15" s="281">
        <f t="shared" si="4"/>
        <v>28733</v>
      </c>
      <c r="H15" s="240">
        <f t="shared" si="4"/>
        <v>1437</v>
      </c>
      <c r="I15" s="240">
        <f t="shared" si="4"/>
        <v>0</v>
      </c>
      <c r="J15" s="240"/>
      <c r="K15" s="240"/>
      <c r="L15" s="240"/>
      <c r="M15" s="240"/>
      <c r="N15" s="240">
        <f t="shared" si="4"/>
        <v>6490</v>
      </c>
      <c r="O15" s="240">
        <f t="shared" si="4"/>
        <v>6181</v>
      </c>
      <c r="P15" s="240">
        <f t="shared" si="4"/>
        <v>309</v>
      </c>
      <c r="Q15" s="240">
        <f t="shared" si="4"/>
        <v>0</v>
      </c>
      <c r="R15" s="6"/>
    </row>
    <row r="16" spans="1:18" ht="30" hidden="1">
      <c r="A16" s="10">
        <v>1</v>
      </c>
      <c r="B16" s="234" t="s">
        <v>41</v>
      </c>
      <c r="C16" s="10" t="s">
        <v>42</v>
      </c>
      <c r="D16" s="10" t="s">
        <v>43</v>
      </c>
      <c r="E16" s="8" t="s">
        <v>31</v>
      </c>
      <c r="F16" s="235">
        <f>G16+H16</f>
        <v>30170</v>
      </c>
      <c r="G16" s="280">
        <v>28733</v>
      </c>
      <c r="H16" s="235">
        <v>1437</v>
      </c>
      <c r="I16" s="239"/>
      <c r="J16" s="239"/>
      <c r="K16" s="239"/>
      <c r="L16" s="239"/>
      <c r="M16" s="239"/>
      <c r="N16" s="235">
        <f>O16+P16</f>
        <v>6490</v>
      </c>
      <c r="O16" s="235">
        <v>6181</v>
      </c>
      <c r="P16" s="235">
        <v>309</v>
      </c>
      <c r="Q16" s="238"/>
      <c r="R16" s="4"/>
    </row>
    <row r="17" spans="1:18" ht="57" hidden="1">
      <c r="A17" s="226" t="s">
        <v>44</v>
      </c>
      <c r="B17" s="229" t="s">
        <v>45</v>
      </c>
      <c r="C17" s="229"/>
      <c r="D17" s="229"/>
      <c r="E17" s="229"/>
      <c r="F17" s="230">
        <f>F18+F1013+F1017+F1019</f>
        <v>30170</v>
      </c>
      <c r="G17" s="277">
        <f>G18+G1013+G1017+G1019</f>
        <v>28733</v>
      </c>
      <c r="H17" s="230">
        <f>H18+H1013+H1017+H1019</f>
        <v>1437</v>
      </c>
      <c r="I17" s="230">
        <f>I18+I1013+I1017+I1019</f>
        <v>0</v>
      </c>
      <c r="J17" s="230"/>
      <c r="K17" s="230"/>
      <c r="L17" s="230"/>
      <c r="M17" s="230"/>
      <c r="N17" s="230">
        <f>N18+N1013+N1017+N1019</f>
        <v>6490</v>
      </c>
      <c r="O17" s="230">
        <f>O18+O1013+O1017+O1019</f>
        <v>6181</v>
      </c>
      <c r="P17" s="230">
        <f>P18+P1013+P1017+P1019</f>
        <v>309</v>
      </c>
      <c r="Q17" s="230">
        <f>Q18+Q1013+Q1017+Q1019</f>
        <v>0</v>
      </c>
      <c r="R17" s="229"/>
    </row>
    <row r="18" spans="1:18" ht="30" hidden="1">
      <c r="A18" s="10">
        <v>1</v>
      </c>
      <c r="B18" s="9" t="s">
        <v>41</v>
      </c>
      <c r="C18" s="10" t="s">
        <v>42</v>
      </c>
      <c r="D18" s="10" t="s">
        <v>43</v>
      </c>
      <c r="E18" s="8" t="s">
        <v>31</v>
      </c>
      <c r="F18" s="127">
        <f>G18+H18</f>
        <v>30170</v>
      </c>
      <c r="G18" s="282">
        <v>28733</v>
      </c>
      <c r="H18" s="127">
        <v>1437</v>
      </c>
      <c r="I18" s="128"/>
      <c r="J18" s="128"/>
      <c r="K18" s="128"/>
      <c r="L18" s="128"/>
      <c r="M18" s="128"/>
      <c r="N18" s="127">
        <f>O18+P18</f>
        <v>6490</v>
      </c>
      <c r="O18" s="127">
        <v>6181</v>
      </c>
      <c r="P18" s="127">
        <v>309</v>
      </c>
      <c r="Q18" s="4"/>
      <c r="R18" s="4"/>
    </row>
    <row r="19" spans="1:18" ht="57">
      <c r="A19" s="226" t="s">
        <v>44</v>
      </c>
      <c r="B19" s="12" t="s">
        <v>45</v>
      </c>
      <c r="C19" s="12"/>
      <c r="D19" s="12"/>
      <c r="E19" s="12"/>
      <c r="F19" s="124" t="e">
        <f>F20+#REF!+#REF!+#REF!</f>
        <v>#REF!</v>
      </c>
      <c r="G19" s="283" t="e">
        <f>G20+#REF!+#REF!+#REF!</f>
        <v>#REF!</v>
      </c>
      <c r="H19" s="124" t="e">
        <f>H20+#REF!+#REF!+#REF!</f>
        <v>#REF!</v>
      </c>
      <c r="I19" s="124" t="e">
        <f>I20+#REF!+#REF!+#REF!</f>
        <v>#REF!</v>
      </c>
      <c r="J19" s="124"/>
      <c r="K19" s="124"/>
      <c r="L19" s="124"/>
      <c r="M19" s="124"/>
      <c r="N19" s="124" t="e">
        <f>N20+#REF!+#REF!+#REF!</f>
        <v>#REF!</v>
      </c>
      <c r="O19" s="124" t="e">
        <f>O20+#REF!+#REF!+#REF!</f>
        <v>#REF!</v>
      </c>
      <c r="P19" s="124" t="e">
        <f>P20+#REF!+#REF!+#REF!</f>
        <v>#REF!</v>
      </c>
      <c r="Q19" s="124" t="e">
        <f>Q20+#REF!+#REF!+#REF!</f>
        <v>#REF!</v>
      </c>
      <c r="R19" s="12"/>
    </row>
    <row r="20" spans="1:18" ht="60">
      <c r="A20" s="6" t="s">
        <v>46</v>
      </c>
      <c r="B20" s="125" t="s">
        <v>47</v>
      </c>
      <c r="C20" s="125"/>
      <c r="D20" s="125"/>
      <c r="E20" s="125"/>
      <c r="F20" s="129" t="e">
        <f>#REF!+#REF!+#REF!+#REF!+F21+#REF!+#REF!+#REF!</f>
        <v>#REF!</v>
      </c>
      <c r="G20" s="284" t="e">
        <f>#REF!+#REF!+#REF!+#REF!+G21+#REF!+#REF!+#REF!</f>
        <v>#REF!</v>
      </c>
      <c r="H20" s="129" t="e">
        <f>#REF!+#REF!+#REF!+#REF!+H21+#REF!+#REF!+#REF!</f>
        <v>#REF!</v>
      </c>
      <c r="I20" s="129" t="e">
        <f>#REF!+#REF!+#REF!+#REF!+I21+#REF!+#REF!+#REF!</f>
        <v>#REF!</v>
      </c>
      <c r="J20" s="129"/>
      <c r="K20" s="129"/>
      <c r="L20" s="129"/>
      <c r="M20" s="129"/>
      <c r="N20" s="129" t="e">
        <f>#REF!+#REF!+#REF!+#REF!+N21+#REF!+#REF!+#REF!</f>
        <v>#REF!</v>
      </c>
      <c r="O20" s="129" t="e">
        <f>#REF!+#REF!+#REF!+#REF!+O21+#REF!+#REF!+#REF!+0.1</f>
        <v>#REF!</v>
      </c>
      <c r="P20" s="129" t="e">
        <f>#REF!+#REF!+#REF!+#REF!+P21+#REF!+#REF!+#REF!</f>
        <v>#REF!</v>
      </c>
      <c r="Q20" s="129" t="e">
        <f>#REF!+#REF!+#REF!+#REF!+Q21+#REF!+#REF!+#REF!</f>
        <v>#REF!</v>
      </c>
      <c r="R20" s="12"/>
    </row>
    <row r="21" spans="1:18">
      <c r="A21" s="226"/>
      <c r="B21" s="226" t="s">
        <v>715</v>
      </c>
      <c r="C21" s="15"/>
      <c r="D21" s="15"/>
      <c r="E21" s="15"/>
      <c r="F21" s="392">
        <f>F22+F26+F30+F32+F35+F40+F45+F52+F65+F59+F69+F74+F78+F86+F88+F92+F98</f>
        <v>51878.09</v>
      </c>
      <c r="G21" s="392">
        <f>G22+G26+G30+G32+G35+G40+G45+G52+G65+G59+G69+G74+G78+G86+G88+G92+G98</f>
        <v>49407.549999999996</v>
      </c>
      <c r="H21" s="392">
        <f>H22+H26+H30+H32+H35+H40+H45+H52+H65+H59+H69+H74+H78+H86+H88+H92+H98</f>
        <v>2470.5400000000004</v>
      </c>
      <c r="I21" s="392">
        <f>I22+I26+I30+I32+I35+I40+I45+I52+I65+I59+I69+I74+I78+I86+I88+I92+I98</f>
        <v>0</v>
      </c>
      <c r="J21" s="392"/>
      <c r="K21" s="392"/>
      <c r="L21" s="392"/>
      <c r="M21" s="392"/>
      <c r="N21" s="392">
        <f>N22+N26+N30+N32+N35+N40+N45+N52+N65+N59+N69+N74+N78+N86+N88+N92+N98</f>
        <v>50838.34</v>
      </c>
      <c r="O21" s="392">
        <f>O22+O26+O30+O32+O35+O40+O45+O52+O65+O59+O69+O74+O78+O86+O88+O92+O98</f>
        <v>48418.7</v>
      </c>
      <c r="P21" s="392">
        <f>P22+P26+P30+P32+P35+P40+P45+P52+P65+P59+P69+P74+P78+P86+P88+P92+P98</f>
        <v>2419.64</v>
      </c>
      <c r="Q21" s="392">
        <f>Q22+Q26+Q30+Q32+Q35+Q40+Q45+Q52+Q65+Q59+Q69+Q74+Q78+Q86+Q88+Q92+Q98</f>
        <v>0</v>
      </c>
      <c r="R21" s="393"/>
    </row>
    <row r="22" spans="1:18">
      <c r="A22" s="6" t="s">
        <v>60</v>
      </c>
      <c r="B22" s="6" t="s">
        <v>61</v>
      </c>
      <c r="C22" s="16"/>
      <c r="D22" s="16"/>
      <c r="E22" s="16"/>
      <c r="F22" s="392">
        <f>SUM(F23:F25)</f>
        <v>1522.55</v>
      </c>
      <c r="G22" s="394">
        <f>SUM(G23:G25)</f>
        <v>1450</v>
      </c>
      <c r="H22" s="394">
        <f>SUM(H23:H25)</f>
        <v>72.55</v>
      </c>
      <c r="I22" s="394">
        <f>SUM(I23:I25)</f>
        <v>0</v>
      </c>
      <c r="J22" s="394"/>
      <c r="K22" s="394"/>
      <c r="L22" s="394"/>
      <c r="M22" s="394"/>
      <c r="N22" s="394">
        <f>SUM(N23:N25)</f>
        <v>1522.55</v>
      </c>
      <c r="O22" s="394">
        <f>SUM(O23:O25)</f>
        <v>1450</v>
      </c>
      <c r="P22" s="394">
        <f>SUM(P23:P25)</f>
        <v>72.55</v>
      </c>
      <c r="Q22" s="394">
        <f>SUM(Q23:Q25)</f>
        <v>0</v>
      </c>
      <c r="R22" s="395"/>
    </row>
    <row r="23" spans="1:18" ht="75">
      <c r="A23" s="138">
        <v>4</v>
      </c>
      <c r="B23" s="316" t="s">
        <v>71</v>
      </c>
      <c r="C23" s="138" t="s">
        <v>63</v>
      </c>
      <c r="D23" s="138" t="s">
        <v>72</v>
      </c>
      <c r="E23" s="138" t="s">
        <v>53</v>
      </c>
      <c r="F23" s="140">
        <f t="shared" ref="F23:F42" si="5">G23+H23</f>
        <v>525.04999999999995</v>
      </c>
      <c r="G23" s="285">
        <v>500</v>
      </c>
      <c r="H23" s="140">
        <v>25.05</v>
      </c>
      <c r="I23" s="142"/>
      <c r="J23" s="142"/>
      <c r="K23" s="142"/>
      <c r="L23" s="142"/>
      <c r="M23" s="142"/>
      <c r="N23" s="141">
        <f t="shared" ref="N23:N41" si="6">O23+P23</f>
        <v>525.04999999999995</v>
      </c>
      <c r="O23" s="343">
        <f>+G23</f>
        <v>500</v>
      </c>
      <c r="P23" s="343">
        <f t="shared" ref="P23:Q23" si="7">+H23</f>
        <v>25.05</v>
      </c>
      <c r="Q23" s="343">
        <f t="shared" si="7"/>
        <v>0</v>
      </c>
      <c r="R23" s="142"/>
    </row>
    <row r="24" spans="1:18" ht="60">
      <c r="A24" s="138">
        <v>5</v>
      </c>
      <c r="B24" s="316" t="s">
        <v>65</v>
      </c>
      <c r="C24" s="138" t="s">
        <v>66</v>
      </c>
      <c r="D24" s="138" t="s">
        <v>73</v>
      </c>
      <c r="E24" s="138" t="s">
        <v>53</v>
      </c>
      <c r="F24" s="140">
        <f t="shared" si="5"/>
        <v>472.5</v>
      </c>
      <c r="G24" s="285">
        <v>450</v>
      </c>
      <c r="H24" s="140">
        <v>22.5</v>
      </c>
      <c r="I24" s="142"/>
      <c r="J24" s="142"/>
      <c r="K24" s="142"/>
      <c r="L24" s="142"/>
      <c r="M24" s="142"/>
      <c r="N24" s="141">
        <f t="shared" si="6"/>
        <v>472.5</v>
      </c>
      <c r="O24" s="343">
        <f t="shared" ref="O24:O25" si="8">+G24</f>
        <v>450</v>
      </c>
      <c r="P24" s="343">
        <f t="shared" ref="P24:P25" si="9">+H24</f>
        <v>22.5</v>
      </c>
      <c r="Q24" s="343">
        <f t="shared" ref="Q24:Q25" si="10">+I24</f>
        <v>0</v>
      </c>
      <c r="R24" s="142"/>
    </row>
    <row r="25" spans="1:18" ht="105">
      <c r="A25" s="138">
        <v>6</v>
      </c>
      <c r="B25" s="316" t="s">
        <v>74</v>
      </c>
      <c r="C25" s="138" t="s">
        <v>69</v>
      </c>
      <c r="D25" s="138" t="s">
        <v>75</v>
      </c>
      <c r="E25" s="138" t="s">
        <v>53</v>
      </c>
      <c r="F25" s="140">
        <f t="shared" si="5"/>
        <v>525</v>
      </c>
      <c r="G25" s="285">
        <v>500</v>
      </c>
      <c r="H25" s="140">
        <v>25</v>
      </c>
      <c r="I25" s="142"/>
      <c r="J25" s="142"/>
      <c r="K25" s="142"/>
      <c r="L25" s="142"/>
      <c r="M25" s="142"/>
      <c r="N25" s="141">
        <f t="shared" si="6"/>
        <v>525</v>
      </c>
      <c r="O25" s="343">
        <f t="shared" si="8"/>
        <v>500</v>
      </c>
      <c r="P25" s="343">
        <f t="shared" si="9"/>
        <v>25</v>
      </c>
      <c r="Q25" s="343">
        <f t="shared" si="10"/>
        <v>0</v>
      </c>
      <c r="R25" s="142"/>
    </row>
    <row r="26" spans="1:18">
      <c r="A26" s="6" t="s">
        <v>90</v>
      </c>
      <c r="B26" s="317" t="s">
        <v>91</v>
      </c>
      <c r="C26" s="6"/>
      <c r="D26" s="21">
        <v>0</v>
      </c>
      <c r="E26" s="21"/>
      <c r="F26" s="334">
        <f>SUM(F27:F29)</f>
        <v>2667</v>
      </c>
      <c r="G26" s="335">
        <f>SUM(G27:G29)</f>
        <v>2540</v>
      </c>
      <c r="H26" s="334">
        <f>SUM(H27:H29)</f>
        <v>127</v>
      </c>
      <c r="I26" s="334">
        <f>SUM(I27:I29)</f>
        <v>0</v>
      </c>
      <c r="J26" s="334"/>
      <c r="K26" s="334"/>
      <c r="L26" s="334"/>
      <c r="M26" s="334"/>
      <c r="N26" s="334">
        <f>SUM(N27:N29)</f>
        <v>2667</v>
      </c>
      <c r="O26" s="334">
        <f>SUM(O27:O29)</f>
        <v>2540</v>
      </c>
      <c r="P26" s="334">
        <f>SUM(P27:P29)</f>
        <v>127</v>
      </c>
      <c r="Q26" s="334">
        <f>SUM(Q27:Q29)</f>
        <v>0</v>
      </c>
      <c r="R26" s="336"/>
    </row>
    <row r="27" spans="1:18" ht="90">
      <c r="A27" s="138">
        <v>5</v>
      </c>
      <c r="B27" s="316" t="s">
        <v>102</v>
      </c>
      <c r="C27" s="138" t="s">
        <v>115</v>
      </c>
      <c r="D27" s="138" t="s">
        <v>94</v>
      </c>
      <c r="E27" s="138" t="s">
        <v>53</v>
      </c>
      <c r="F27" s="140">
        <f t="shared" si="5"/>
        <v>462</v>
      </c>
      <c r="G27" s="285">
        <v>440</v>
      </c>
      <c r="H27" s="140">
        <v>22</v>
      </c>
      <c r="I27" s="142">
        <v>0</v>
      </c>
      <c r="J27" s="142"/>
      <c r="K27" s="142"/>
      <c r="L27" s="142"/>
      <c r="M27" s="142"/>
      <c r="N27" s="141">
        <f t="shared" si="6"/>
        <v>462</v>
      </c>
      <c r="O27" s="343">
        <f>+G27</f>
        <v>440</v>
      </c>
      <c r="P27" s="343">
        <f t="shared" ref="P27:Q27" si="11">+H27</f>
        <v>22</v>
      </c>
      <c r="Q27" s="343">
        <f t="shared" si="11"/>
        <v>0</v>
      </c>
      <c r="R27" s="142"/>
    </row>
    <row r="28" spans="1:18" ht="90">
      <c r="A28" s="138">
        <v>6</v>
      </c>
      <c r="B28" s="316" t="s">
        <v>103</v>
      </c>
      <c r="C28" s="138" t="s">
        <v>96</v>
      </c>
      <c r="D28" s="138" t="s">
        <v>104</v>
      </c>
      <c r="E28" s="138" t="s">
        <v>53</v>
      </c>
      <c r="F28" s="140">
        <f t="shared" si="5"/>
        <v>735</v>
      </c>
      <c r="G28" s="285">
        <v>700</v>
      </c>
      <c r="H28" s="140">
        <v>35</v>
      </c>
      <c r="I28" s="142">
        <v>0</v>
      </c>
      <c r="J28" s="142"/>
      <c r="K28" s="142"/>
      <c r="L28" s="142"/>
      <c r="M28" s="142"/>
      <c r="N28" s="141">
        <f t="shared" si="6"/>
        <v>735</v>
      </c>
      <c r="O28" s="343">
        <f t="shared" ref="O28:O29" si="12">+G28</f>
        <v>700</v>
      </c>
      <c r="P28" s="343">
        <f t="shared" ref="P28:P29" si="13">+H28</f>
        <v>35</v>
      </c>
      <c r="Q28" s="343">
        <f t="shared" ref="Q28:Q29" si="14">+I28</f>
        <v>0</v>
      </c>
      <c r="R28" s="142"/>
    </row>
    <row r="29" spans="1:18" ht="90">
      <c r="A29" s="138">
        <v>7</v>
      </c>
      <c r="B29" s="316" t="s">
        <v>105</v>
      </c>
      <c r="C29" s="138" t="s">
        <v>106</v>
      </c>
      <c r="D29" s="138" t="s">
        <v>107</v>
      </c>
      <c r="E29" s="138" t="s">
        <v>53</v>
      </c>
      <c r="F29" s="140">
        <f t="shared" si="5"/>
        <v>1470</v>
      </c>
      <c r="G29" s="285">
        <v>1400</v>
      </c>
      <c r="H29" s="140">
        <v>70</v>
      </c>
      <c r="I29" s="142">
        <v>0</v>
      </c>
      <c r="J29" s="142"/>
      <c r="K29" s="142"/>
      <c r="L29" s="142"/>
      <c r="M29" s="142"/>
      <c r="N29" s="141">
        <f t="shared" si="6"/>
        <v>1470</v>
      </c>
      <c r="O29" s="343">
        <f t="shared" si="12"/>
        <v>1400</v>
      </c>
      <c r="P29" s="343">
        <f t="shared" si="13"/>
        <v>70</v>
      </c>
      <c r="Q29" s="343">
        <f t="shared" si="14"/>
        <v>0</v>
      </c>
      <c r="R29" s="142"/>
    </row>
    <row r="30" spans="1:18">
      <c r="A30" s="6" t="s">
        <v>117</v>
      </c>
      <c r="B30" s="317" t="s">
        <v>118</v>
      </c>
      <c r="C30" s="6"/>
      <c r="D30" s="21">
        <v>0</v>
      </c>
      <c r="E30" s="21"/>
      <c r="F30" s="334">
        <f>SUM(F31:F31)</f>
        <v>2625</v>
      </c>
      <c r="G30" s="335">
        <f>SUM(G31:G31)</f>
        <v>2500</v>
      </c>
      <c r="H30" s="334">
        <f>SUM(H31:H31)</f>
        <v>125</v>
      </c>
      <c r="I30" s="334">
        <f>SUM(I31:I31)</f>
        <v>0</v>
      </c>
      <c r="J30" s="334"/>
      <c r="K30" s="334"/>
      <c r="L30" s="334"/>
      <c r="M30" s="334"/>
      <c r="N30" s="334">
        <f>SUM(N31:N31)</f>
        <v>2625</v>
      </c>
      <c r="O30" s="334">
        <f>SUM(O31:O31)</f>
        <v>2500</v>
      </c>
      <c r="P30" s="334">
        <f>SUM(P31:P31)</f>
        <v>125</v>
      </c>
      <c r="Q30" s="334">
        <f>SUM(Q31:Q31)</f>
        <v>0</v>
      </c>
      <c r="R30" s="336"/>
    </row>
    <row r="31" spans="1:18" ht="90">
      <c r="A31" s="138">
        <v>5</v>
      </c>
      <c r="B31" s="316" t="s">
        <v>129</v>
      </c>
      <c r="C31" s="138" t="s">
        <v>127</v>
      </c>
      <c r="D31" s="138" t="s">
        <v>130</v>
      </c>
      <c r="E31" s="138" t="s">
        <v>53</v>
      </c>
      <c r="F31" s="140">
        <f t="shared" si="5"/>
        <v>2625</v>
      </c>
      <c r="G31" s="285">
        <v>2500</v>
      </c>
      <c r="H31" s="140">
        <v>125</v>
      </c>
      <c r="I31" s="142">
        <v>0</v>
      </c>
      <c r="J31" s="142"/>
      <c r="K31" s="142"/>
      <c r="L31" s="142"/>
      <c r="M31" s="142"/>
      <c r="N31" s="141">
        <f t="shared" si="6"/>
        <v>2625</v>
      </c>
      <c r="O31" s="343">
        <f>+G31</f>
        <v>2500</v>
      </c>
      <c r="P31" s="343">
        <f t="shared" ref="P31:Q31" si="15">+H31</f>
        <v>125</v>
      </c>
      <c r="Q31" s="343">
        <f t="shared" si="15"/>
        <v>0</v>
      </c>
      <c r="R31" s="142"/>
    </row>
    <row r="32" spans="1:18">
      <c r="A32" s="6" t="s">
        <v>137</v>
      </c>
      <c r="B32" s="317" t="s">
        <v>138</v>
      </c>
      <c r="C32" s="22"/>
      <c r="D32" s="21">
        <v>0</v>
      </c>
      <c r="E32" s="21"/>
      <c r="F32" s="334">
        <f>SUM(F33:F34)</f>
        <v>5001.1499999999996</v>
      </c>
      <c r="G32" s="335">
        <f>SUM(G33:G34)</f>
        <v>4763</v>
      </c>
      <c r="H32" s="334">
        <f>SUM(H33:H34)</f>
        <v>238.15</v>
      </c>
      <c r="I32" s="334">
        <f>SUM(I33:I34)</f>
        <v>0</v>
      </c>
      <c r="J32" s="334"/>
      <c r="K32" s="334"/>
      <c r="L32" s="334"/>
      <c r="M32" s="334"/>
      <c r="N32" s="334">
        <f>SUM(N33:N34)</f>
        <v>5001.1499999999996</v>
      </c>
      <c r="O32" s="334">
        <f>SUM(O33:O34)</f>
        <v>4763</v>
      </c>
      <c r="P32" s="334">
        <f>SUM(P33:P34)</f>
        <v>238.15</v>
      </c>
      <c r="Q32" s="334">
        <f>SUM(Q33:Q34)</f>
        <v>0</v>
      </c>
      <c r="R32" s="337"/>
    </row>
    <row r="33" spans="1:18" ht="45">
      <c r="A33" s="138">
        <v>4</v>
      </c>
      <c r="B33" s="316" t="s">
        <v>825</v>
      </c>
      <c r="C33" s="138" t="s">
        <v>144</v>
      </c>
      <c r="D33" s="138" t="s">
        <v>826</v>
      </c>
      <c r="E33" s="138" t="s">
        <v>53</v>
      </c>
      <c r="F33" s="140">
        <f>G33+H33</f>
        <v>3000.9</v>
      </c>
      <c r="G33" s="282">
        <v>2858</v>
      </c>
      <c r="H33" s="160">
        <v>142.9</v>
      </c>
      <c r="I33" s="142">
        <v>0</v>
      </c>
      <c r="J33" s="142"/>
      <c r="K33" s="142"/>
      <c r="L33" s="142"/>
      <c r="M33" s="142"/>
      <c r="N33" s="141">
        <f t="shared" si="6"/>
        <v>3000.9</v>
      </c>
      <c r="O33" s="343">
        <f>+G33</f>
        <v>2858</v>
      </c>
      <c r="P33" s="343">
        <f t="shared" ref="P33:Q33" si="16">+H33</f>
        <v>142.9</v>
      </c>
      <c r="Q33" s="343">
        <f t="shared" si="16"/>
        <v>0</v>
      </c>
      <c r="R33" s="142"/>
    </row>
    <row r="34" spans="1:18" ht="75">
      <c r="A34" s="138">
        <v>5</v>
      </c>
      <c r="B34" s="316" t="s">
        <v>904</v>
      </c>
      <c r="C34" s="138" t="s">
        <v>140</v>
      </c>
      <c r="D34" s="147" t="s">
        <v>905</v>
      </c>
      <c r="E34" s="138" t="s">
        <v>53</v>
      </c>
      <c r="F34" s="270">
        <f t="shared" si="5"/>
        <v>2000.25</v>
      </c>
      <c r="G34" s="282">
        <v>1905</v>
      </c>
      <c r="H34" s="271">
        <v>95.25</v>
      </c>
      <c r="I34" s="142">
        <v>0</v>
      </c>
      <c r="J34" s="142"/>
      <c r="K34" s="142"/>
      <c r="L34" s="142"/>
      <c r="M34" s="142"/>
      <c r="N34" s="141">
        <f t="shared" si="6"/>
        <v>2000.25</v>
      </c>
      <c r="O34" s="343">
        <f>+G34</f>
        <v>1905</v>
      </c>
      <c r="P34" s="343">
        <f t="shared" ref="P34" si="17">+H34</f>
        <v>95.25</v>
      </c>
      <c r="Q34" s="343">
        <f t="shared" ref="Q34" si="18">+I34</f>
        <v>0</v>
      </c>
      <c r="R34" s="142"/>
    </row>
    <row r="35" spans="1:18">
      <c r="A35" s="6" t="s">
        <v>147</v>
      </c>
      <c r="B35" s="317" t="s">
        <v>148</v>
      </c>
      <c r="C35" s="22"/>
      <c r="D35" s="21">
        <v>0</v>
      </c>
      <c r="E35" s="21"/>
      <c r="F35" s="334">
        <f>SUM(F36:F39)</f>
        <v>2992</v>
      </c>
      <c r="G35" s="335">
        <f>SUM(G36:G39)</f>
        <v>2850</v>
      </c>
      <c r="H35" s="334">
        <f>SUM(H36:H39)</f>
        <v>142</v>
      </c>
      <c r="I35" s="334">
        <f>SUM(I36:I39)</f>
        <v>0</v>
      </c>
      <c r="J35" s="334"/>
      <c r="K35" s="334"/>
      <c r="L35" s="334"/>
      <c r="M35" s="334"/>
      <c r="N35" s="334">
        <f>SUM(N36:N39)</f>
        <v>2992</v>
      </c>
      <c r="O35" s="334">
        <f>SUM(O36:O39)</f>
        <v>2850</v>
      </c>
      <c r="P35" s="334">
        <f>SUM(P36:P39)</f>
        <v>142</v>
      </c>
      <c r="Q35" s="334">
        <f>SUM(Q36:Q39)</f>
        <v>0</v>
      </c>
      <c r="R35" s="16"/>
    </row>
    <row r="36" spans="1:18" ht="90">
      <c r="A36" s="19">
        <v>3</v>
      </c>
      <c r="B36" s="320" t="s">
        <v>155</v>
      </c>
      <c r="C36" s="19" t="s">
        <v>156</v>
      </c>
      <c r="D36" s="19" t="s">
        <v>151</v>
      </c>
      <c r="E36" s="19" t="s">
        <v>53</v>
      </c>
      <c r="F36" s="127">
        <f t="shared" si="5"/>
        <v>998</v>
      </c>
      <c r="G36" s="282">
        <v>950</v>
      </c>
      <c r="H36" s="127">
        <v>48</v>
      </c>
      <c r="I36" s="15"/>
      <c r="J36" s="15"/>
      <c r="K36" s="15"/>
      <c r="L36" s="15"/>
      <c r="M36" s="15"/>
      <c r="N36" s="130">
        <f t="shared" si="6"/>
        <v>998</v>
      </c>
      <c r="O36" s="344">
        <f>+G36</f>
        <v>950</v>
      </c>
      <c r="P36" s="344">
        <f t="shared" ref="P36:Q36" si="19">+H36</f>
        <v>48</v>
      </c>
      <c r="Q36" s="344">
        <f t="shared" si="19"/>
        <v>0</v>
      </c>
      <c r="R36" s="15"/>
    </row>
    <row r="37" spans="1:18" ht="90">
      <c r="A37" s="19">
        <v>4</v>
      </c>
      <c r="B37" s="320" t="s">
        <v>157</v>
      </c>
      <c r="C37" s="19" t="s">
        <v>158</v>
      </c>
      <c r="D37" s="8" t="s">
        <v>159</v>
      </c>
      <c r="E37" s="19" t="s">
        <v>53</v>
      </c>
      <c r="F37" s="127">
        <f t="shared" si="5"/>
        <v>499</v>
      </c>
      <c r="G37" s="282">
        <v>475</v>
      </c>
      <c r="H37" s="127">
        <v>24</v>
      </c>
      <c r="I37" s="15">
        <v>0</v>
      </c>
      <c r="J37" s="15"/>
      <c r="K37" s="15"/>
      <c r="L37" s="15"/>
      <c r="M37" s="15"/>
      <c r="N37" s="130">
        <f t="shared" si="6"/>
        <v>499</v>
      </c>
      <c r="O37" s="344">
        <f t="shared" ref="O37:O39" si="20">+G37</f>
        <v>475</v>
      </c>
      <c r="P37" s="344">
        <f t="shared" ref="P37:P39" si="21">+H37</f>
        <v>24</v>
      </c>
      <c r="Q37" s="344">
        <f t="shared" ref="Q37:Q39" si="22">+I37</f>
        <v>0</v>
      </c>
      <c r="R37" s="15"/>
    </row>
    <row r="38" spans="1:18" ht="45">
      <c r="A38" s="19">
        <v>5</v>
      </c>
      <c r="B38" s="320" t="s">
        <v>160</v>
      </c>
      <c r="C38" s="19" t="s">
        <v>161</v>
      </c>
      <c r="D38" s="19" t="s">
        <v>162</v>
      </c>
      <c r="E38" s="19" t="s">
        <v>53</v>
      </c>
      <c r="F38" s="127">
        <f t="shared" si="5"/>
        <v>996</v>
      </c>
      <c r="G38" s="282">
        <v>950</v>
      </c>
      <c r="H38" s="127">
        <v>46</v>
      </c>
      <c r="I38" s="15">
        <v>0</v>
      </c>
      <c r="J38" s="15"/>
      <c r="K38" s="15"/>
      <c r="L38" s="15"/>
      <c r="M38" s="15"/>
      <c r="N38" s="130">
        <f t="shared" si="6"/>
        <v>996</v>
      </c>
      <c r="O38" s="344">
        <f t="shared" si="20"/>
        <v>950</v>
      </c>
      <c r="P38" s="344">
        <f t="shared" si="21"/>
        <v>46</v>
      </c>
      <c r="Q38" s="344">
        <f t="shared" si="22"/>
        <v>0</v>
      </c>
      <c r="R38" s="15"/>
    </row>
    <row r="39" spans="1:18" ht="45">
      <c r="A39" s="19">
        <v>6</v>
      </c>
      <c r="B39" s="320" t="s">
        <v>163</v>
      </c>
      <c r="C39" s="19" t="s">
        <v>164</v>
      </c>
      <c r="D39" s="19" t="s">
        <v>165</v>
      </c>
      <c r="E39" s="19" t="s">
        <v>53</v>
      </c>
      <c r="F39" s="127">
        <f t="shared" si="5"/>
        <v>499</v>
      </c>
      <c r="G39" s="282">
        <v>475</v>
      </c>
      <c r="H39" s="127">
        <v>24</v>
      </c>
      <c r="I39" s="15">
        <v>0</v>
      </c>
      <c r="J39" s="15"/>
      <c r="K39" s="15"/>
      <c r="L39" s="15"/>
      <c r="M39" s="15"/>
      <c r="N39" s="130">
        <f t="shared" si="6"/>
        <v>499</v>
      </c>
      <c r="O39" s="344">
        <f t="shared" si="20"/>
        <v>475</v>
      </c>
      <c r="P39" s="344">
        <f t="shared" si="21"/>
        <v>24</v>
      </c>
      <c r="Q39" s="344">
        <f t="shared" si="22"/>
        <v>0</v>
      </c>
      <c r="R39" s="15"/>
    </row>
    <row r="40" spans="1:18">
      <c r="A40" s="6" t="s">
        <v>185</v>
      </c>
      <c r="B40" s="317" t="s">
        <v>186</v>
      </c>
      <c r="C40" s="22"/>
      <c r="D40" s="21">
        <v>0</v>
      </c>
      <c r="E40" s="21"/>
      <c r="F40" s="334">
        <f>SUM(F41:F44)</f>
        <v>2808.75</v>
      </c>
      <c r="G40" s="335">
        <f>SUM(G41:G44)</f>
        <v>2675</v>
      </c>
      <c r="H40" s="334">
        <f>SUM(H41:H44)</f>
        <v>133.75</v>
      </c>
      <c r="I40" s="334">
        <f>SUM(I41:I44)</f>
        <v>0</v>
      </c>
      <c r="J40" s="334"/>
      <c r="K40" s="334"/>
      <c r="L40" s="334"/>
      <c r="M40" s="334"/>
      <c r="N40" s="334">
        <f>SUM(N41:N44)</f>
        <v>2808.75</v>
      </c>
      <c r="O40" s="334">
        <f>SUM(O41:O44)</f>
        <v>2675</v>
      </c>
      <c r="P40" s="334">
        <f>SUM(P41:P44)</f>
        <v>133.75</v>
      </c>
      <c r="Q40" s="334">
        <f>SUM(Q41:Q44)</f>
        <v>0</v>
      </c>
      <c r="R40" s="16"/>
    </row>
    <row r="41" spans="1:18" ht="90">
      <c r="A41" s="8">
        <v>4</v>
      </c>
      <c r="B41" s="319" t="s">
        <v>195</v>
      </c>
      <c r="C41" s="8" t="s">
        <v>196</v>
      </c>
      <c r="D41" s="20" t="s">
        <v>798</v>
      </c>
      <c r="E41" s="19" t="s">
        <v>53</v>
      </c>
      <c r="F41" s="127">
        <f t="shared" si="5"/>
        <v>414.75</v>
      </c>
      <c r="G41" s="282">
        <v>395</v>
      </c>
      <c r="H41" s="127">
        <f>G41*5%</f>
        <v>19.75</v>
      </c>
      <c r="I41" s="15"/>
      <c r="J41" s="15"/>
      <c r="K41" s="15"/>
      <c r="L41" s="15"/>
      <c r="M41" s="15"/>
      <c r="N41" s="130">
        <f t="shared" si="6"/>
        <v>414.75</v>
      </c>
      <c r="O41" s="344">
        <f>+G41</f>
        <v>395</v>
      </c>
      <c r="P41" s="344">
        <f t="shared" ref="P41:Q41" si="23">+H41</f>
        <v>19.75</v>
      </c>
      <c r="Q41" s="344">
        <f t="shared" si="23"/>
        <v>0</v>
      </c>
      <c r="R41" s="8" t="s">
        <v>197</v>
      </c>
    </row>
    <row r="42" spans="1:18" ht="90">
      <c r="A42" s="138">
        <v>5</v>
      </c>
      <c r="B42" s="316" t="s">
        <v>198</v>
      </c>
      <c r="C42" s="138" t="s">
        <v>199</v>
      </c>
      <c r="D42" s="147" t="s">
        <v>200</v>
      </c>
      <c r="E42" s="148" t="s">
        <v>53</v>
      </c>
      <c r="F42" s="140">
        <f t="shared" si="5"/>
        <v>1575</v>
      </c>
      <c r="G42" s="285">
        <v>1500</v>
      </c>
      <c r="H42" s="140">
        <v>75</v>
      </c>
      <c r="I42" s="142">
        <v>0</v>
      </c>
      <c r="J42" s="142"/>
      <c r="K42" s="142"/>
      <c r="L42" s="142"/>
      <c r="M42" s="142"/>
      <c r="N42" s="141">
        <f t="shared" ref="N42:N68" si="24">O42+P42</f>
        <v>1575</v>
      </c>
      <c r="O42" s="344">
        <f t="shared" ref="O42:O44" si="25">+G42</f>
        <v>1500</v>
      </c>
      <c r="P42" s="344">
        <f t="shared" ref="P42:P44" si="26">+H42</f>
        <v>75</v>
      </c>
      <c r="Q42" s="344">
        <f t="shared" ref="Q42:Q44" si="27">+I42</f>
        <v>0</v>
      </c>
      <c r="R42" s="138" t="s">
        <v>201</v>
      </c>
    </row>
    <row r="43" spans="1:18" ht="45">
      <c r="A43" s="8">
        <v>6</v>
      </c>
      <c r="B43" s="319" t="s">
        <v>799</v>
      </c>
      <c r="C43" s="8" t="s">
        <v>800</v>
      </c>
      <c r="D43" s="8" t="s">
        <v>801</v>
      </c>
      <c r="E43" s="19" t="s">
        <v>53</v>
      </c>
      <c r="F43" s="127">
        <f>G43+H43</f>
        <v>504</v>
      </c>
      <c r="G43" s="282">
        <v>480</v>
      </c>
      <c r="H43" s="127">
        <f>G43*5%</f>
        <v>24</v>
      </c>
      <c r="I43" s="15"/>
      <c r="J43" s="15"/>
      <c r="K43" s="15"/>
      <c r="L43" s="15"/>
      <c r="M43" s="15"/>
      <c r="N43" s="130">
        <f t="shared" si="24"/>
        <v>504</v>
      </c>
      <c r="O43" s="344">
        <f t="shared" si="25"/>
        <v>480</v>
      </c>
      <c r="P43" s="344">
        <f t="shared" si="26"/>
        <v>24</v>
      </c>
      <c r="Q43" s="344">
        <f t="shared" si="27"/>
        <v>0</v>
      </c>
      <c r="R43" s="15"/>
    </row>
    <row r="44" spans="1:18" ht="90">
      <c r="A44" s="8">
        <v>7</v>
      </c>
      <c r="B44" s="319" t="s">
        <v>209</v>
      </c>
      <c r="C44" s="8" t="s">
        <v>210</v>
      </c>
      <c r="D44" s="8" t="s">
        <v>211</v>
      </c>
      <c r="E44" s="19" t="s">
        <v>53</v>
      </c>
      <c r="F44" s="127">
        <f>G44+H44</f>
        <v>315</v>
      </c>
      <c r="G44" s="282">
        <v>300</v>
      </c>
      <c r="H44" s="127">
        <f>G44*5%</f>
        <v>15</v>
      </c>
      <c r="I44" s="15"/>
      <c r="J44" s="15"/>
      <c r="K44" s="15"/>
      <c r="L44" s="15"/>
      <c r="M44" s="15"/>
      <c r="N44" s="130">
        <f>+O44+P44+Q44</f>
        <v>315</v>
      </c>
      <c r="O44" s="344">
        <f t="shared" si="25"/>
        <v>300</v>
      </c>
      <c r="P44" s="344">
        <f t="shared" si="26"/>
        <v>15</v>
      </c>
      <c r="Q44" s="344">
        <f t="shared" si="27"/>
        <v>0</v>
      </c>
      <c r="R44" s="15"/>
    </row>
    <row r="45" spans="1:18">
      <c r="A45" s="6" t="s">
        <v>222</v>
      </c>
      <c r="B45" s="323" t="s">
        <v>223</v>
      </c>
      <c r="C45" s="22"/>
      <c r="D45" s="21">
        <v>0</v>
      </c>
      <c r="E45" s="21"/>
      <c r="F45" s="339">
        <f>SUM(F46:F51)</f>
        <v>2610.9499999999998</v>
      </c>
      <c r="G45" s="339">
        <f t="shared" ref="G45:I45" si="28">SUM(G46:G51)</f>
        <v>2483.85</v>
      </c>
      <c r="H45" s="339">
        <f t="shared" si="28"/>
        <v>127.1</v>
      </c>
      <c r="I45" s="339">
        <f t="shared" si="28"/>
        <v>0</v>
      </c>
      <c r="J45" s="339">
        <f>SUM(J46:J51)</f>
        <v>272.39999999999998</v>
      </c>
      <c r="K45" s="339">
        <f t="shared" ref="K45" si="29">SUM(K46:K51)</f>
        <v>258</v>
      </c>
      <c r="L45" s="339">
        <f t="shared" ref="L45" si="30">SUM(L46:L51)</f>
        <v>14.4</v>
      </c>
      <c r="M45" s="339">
        <f t="shared" ref="M45" si="31">SUM(M46:M51)</f>
        <v>0</v>
      </c>
      <c r="N45" s="339">
        <f>SUM(N46:N51)</f>
        <v>2338.5500000000002</v>
      </c>
      <c r="O45" s="339">
        <f t="shared" ref="O45:Q45" si="32">SUM(O46:O51)</f>
        <v>2225.85</v>
      </c>
      <c r="P45" s="339">
        <f t="shared" si="32"/>
        <v>112.7</v>
      </c>
      <c r="Q45" s="339">
        <f t="shared" si="32"/>
        <v>0</v>
      </c>
      <c r="R45" s="16"/>
    </row>
    <row r="46" spans="1:18" ht="90">
      <c r="A46" s="346"/>
      <c r="B46" s="318" t="s">
        <v>227</v>
      </c>
      <c r="C46" s="132" t="s">
        <v>228</v>
      </c>
      <c r="D46" s="132" t="s">
        <v>229</v>
      </c>
      <c r="E46" s="137" t="s">
        <v>916</v>
      </c>
      <c r="F46" s="133">
        <f t="shared" ref="F46" si="33">G46+H46</f>
        <v>629.85</v>
      </c>
      <c r="G46" s="286">
        <v>599.85</v>
      </c>
      <c r="H46" s="133">
        <v>30</v>
      </c>
      <c r="I46" s="347">
        <v>0</v>
      </c>
      <c r="J46" s="379">
        <f>+K46+L46+M46</f>
        <v>272.39999999999998</v>
      </c>
      <c r="K46" s="379">
        <v>258</v>
      </c>
      <c r="L46" s="133">
        <v>14.4</v>
      </c>
      <c r="M46" s="339">
        <v>0</v>
      </c>
      <c r="N46" s="339">
        <f>+O46+P46+Q46</f>
        <v>357.45000000000005</v>
      </c>
      <c r="O46" s="339">
        <f>+G46-K46</f>
        <v>341.85</v>
      </c>
      <c r="P46" s="339">
        <f>+H46-L46</f>
        <v>15.6</v>
      </c>
      <c r="Q46" s="339">
        <v>0</v>
      </c>
      <c r="R46" s="16"/>
    </row>
    <row r="47" spans="1:18" ht="75">
      <c r="A47" s="138">
        <v>4</v>
      </c>
      <c r="B47" s="316" t="s">
        <v>232</v>
      </c>
      <c r="C47" s="138" t="s">
        <v>225</v>
      </c>
      <c r="D47" s="138" t="s">
        <v>226</v>
      </c>
      <c r="E47" s="148" t="s">
        <v>53</v>
      </c>
      <c r="F47" s="140">
        <f t="shared" ref="F47:F68" si="34">G47+H47</f>
        <v>357</v>
      </c>
      <c r="G47" s="285">
        <v>342</v>
      </c>
      <c r="H47" s="140">
        <v>15</v>
      </c>
      <c r="I47" s="142"/>
      <c r="J47" s="142"/>
      <c r="K47" s="142"/>
      <c r="L47" s="142"/>
      <c r="M47" s="142"/>
      <c r="N47" s="141">
        <f t="shared" si="24"/>
        <v>357</v>
      </c>
      <c r="O47" s="343">
        <f>+G47</f>
        <v>342</v>
      </c>
      <c r="P47" s="343">
        <f t="shared" ref="P47:Q47" si="35">+H47</f>
        <v>15</v>
      </c>
      <c r="Q47" s="343">
        <f t="shared" si="35"/>
        <v>0</v>
      </c>
      <c r="R47" s="142"/>
    </row>
    <row r="48" spans="1:18" ht="90">
      <c r="A48" s="138">
        <v>5</v>
      </c>
      <c r="B48" s="316" t="s">
        <v>233</v>
      </c>
      <c r="C48" s="138" t="s">
        <v>231</v>
      </c>
      <c r="D48" s="138" t="s">
        <v>110</v>
      </c>
      <c r="E48" s="148" t="s">
        <v>53</v>
      </c>
      <c r="F48" s="140">
        <f t="shared" si="34"/>
        <v>359.1</v>
      </c>
      <c r="G48" s="285">
        <v>342</v>
      </c>
      <c r="H48" s="140">
        <v>17.100000000000001</v>
      </c>
      <c r="I48" s="142"/>
      <c r="J48" s="142"/>
      <c r="K48" s="142"/>
      <c r="L48" s="142"/>
      <c r="M48" s="142"/>
      <c r="N48" s="141">
        <f t="shared" si="24"/>
        <v>359.1</v>
      </c>
      <c r="O48" s="343">
        <f t="shared" ref="O48:O51" si="36">+G48</f>
        <v>342</v>
      </c>
      <c r="P48" s="343">
        <f t="shared" ref="P48:P51" si="37">+H48</f>
        <v>17.100000000000001</v>
      </c>
      <c r="Q48" s="343">
        <f t="shared" ref="Q48:Q51" si="38">+I48</f>
        <v>0</v>
      </c>
      <c r="R48" s="142"/>
    </row>
    <row r="49" spans="1:18" ht="105">
      <c r="A49" s="138">
        <v>6</v>
      </c>
      <c r="B49" s="316" t="s">
        <v>234</v>
      </c>
      <c r="C49" s="138" t="s">
        <v>231</v>
      </c>
      <c r="D49" s="138" t="s">
        <v>235</v>
      </c>
      <c r="E49" s="148" t="s">
        <v>53</v>
      </c>
      <c r="F49" s="140">
        <f t="shared" si="34"/>
        <v>320</v>
      </c>
      <c r="G49" s="285">
        <v>300</v>
      </c>
      <c r="H49" s="140">
        <v>20</v>
      </c>
      <c r="I49" s="142"/>
      <c r="J49" s="142"/>
      <c r="K49" s="142"/>
      <c r="L49" s="142"/>
      <c r="M49" s="142"/>
      <c r="N49" s="141">
        <f t="shared" si="24"/>
        <v>320</v>
      </c>
      <c r="O49" s="343">
        <f t="shared" si="36"/>
        <v>300</v>
      </c>
      <c r="P49" s="343">
        <f t="shared" si="37"/>
        <v>20</v>
      </c>
      <c r="Q49" s="343">
        <f t="shared" si="38"/>
        <v>0</v>
      </c>
      <c r="R49" s="142"/>
    </row>
    <row r="50" spans="1:18" ht="60">
      <c r="A50" s="138">
        <v>7</v>
      </c>
      <c r="B50" s="316" t="s">
        <v>236</v>
      </c>
      <c r="C50" s="138" t="s">
        <v>228</v>
      </c>
      <c r="D50" s="138" t="s">
        <v>237</v>
      </c>
      <c r="E50" s="148" t="s">
        <v>53</v>
      </c>
      <c r="F50" s="140">
        <f t="shared" si="34"/>
        <v>630</v>
      </c>
      <c r="G50" s="285">
        <v>600</v>
      </c>
      <c r="H50" s="140">
        <v>30</v>
      </c>
      <c r="I50" s="142"/>
      <c r="J50" s="142"/>
      <c r="K50" s="142"/>
      <c r="L50" s="142"/>
      <c r="M50" s="142"/>
      <c r="N50" s="141">
        <f t="shared" si="24"/>
        <v>630</v>
      </c>
      <c r="O50" s="343">
        <f t="shared" si="36"/>
        <v>600</v>
      </c>
      <c r="P50" s="343">
        <f t="shared" si="37"/>
        <v>30</v>
      </c>
      <c r="Q50" s="343">
        <f t="shared" si="38"/>
        <v>0</v>
      </c>
      <c r="R50" s="142"/>
    </row>
    <row r="51" spans="1:18" ht="105">
      <c r="A51" s="138">
        <v>8</v>
      </c>
      <c r="B51" s="316" t="s">
        <v>238</v>
      </c>
      <c r="C51" s="138" t="s">
        <v>225</v>
      </c>
      <c r="D51" s="138" t="s">
        <v>239</v>
      </c>
      <c r="E51" s="148" t="s">
        <v>53</v>
      </c>
      <c r="F51" s="140">
        <f t="shared" si="34"/>
        <v>315</v>
      </c>
      <c r="G51" s="285">
        <v>300</v>
      </c>
      <c r="H51" s="140">
        <v>15</v>
      </c>
      <c r="I51" s="142"/>
      <c r="J51" s="142"/>
      <c r="K51" s="142"/>
      <c r="L51" s="142"/>
      <c r="M51" s="142"/>
      <c r="N51" s="141">
        <f t="shared" si="24"/>
        <v>315</v>
      </c>
      <c r="O51" s="343">
        <f t="shared" si="36"/>
        <v>300</v>
      </c>
      <c r="P51" s="343">
        <f t="shared" si="37"/>
        <v>15</v>
      </c>
      <c r="Q51" s="343">
        <f t="shared" si="38"/>
        <v>0</v>
      </c>
      <c r="R51" s="142"/>
    </row>
    <row r="52" spans="1:18">
      <c r="A52" s="149" t="s">
        <v>245</v>
      </c>
      <c r="B52" s="324" t="s">
        <v>246</v>
      </c>
      <c r="C52" s="150"/>
      <c r="D52" s="151">
        <v>0</v>
      </c>
      <c r="E52" s="151"/>
      <c r="F52" s="339">
        <f>SUM(F53:F58)</f>
        <v>3690.75</v>
      </c>
      <c r="G52" s="339">
        <f t="shared" ref="G52:Q52" si="39">SUM(G53:G58)</f>
        <v>3515</v>
      </c>
      <c r="H52" s="339">
        <f t="shared" si="39"/>
        <v>175.75</v>
      </c>
      <c r="I52" s="339">
        <f t="shared" si="39"/>
        <v>0</v>
      </c>
      <c r="J52" s="339">
        <f t="shared" si="39"/>
        <v>698.6</v>
      </c>
      <c r="K52" s="339">
        <f t="shared" si="39"/>
        <v>662.1</v>
      </c>
      <c r="L52" s="339">
        <f t="shared" si="39"/>
        <v>36.5</v>
      </c>
      <c r="M52" s="339">
        <f t="shared" si="39"/>
        <v>0</v>
      </c>
      <c r="N52" s="339">
        <f t="shared" si="39"/>
        <v>2992.15</v>
      </c>
      <c r="O52" s="339">
        <f t="shared" si="39"/>
        <v>2852.9</v>
      </c>
      <c r="P52" s="339">
        <f t="shared" si="39"/>
        <v>139.25</v>
      </c>
      <c r="Q52" s="339">
        <f t="shared" si="39"/>
        <v>0</v>
      </c>
      <c r="R52" s="152"/>
    </row>
    <row r="53" spans="1:18" ht="47.25" customHeight="1">
      <c r="A53" s="149"/>
      <c r="B53" s="325" t="s">
        <v>813</v>
      </c>
      <c r="C53" s="157" t="s">
        <v>814</v>
      </c>
      <c r="D53" s="157" t="s">
        <v>909</v>
      </c>
      <c r="E53" s="132" t="s">
        <v>916</v>
      </c>
      <c r="F53" s="157">
        <f>G53+H53</f>
        <v>766.5</v>
      </c>
      <c r="G53" s="287">
        <v>730</v>
      </c>
      <c r="H53" s="157">
        <v>36.5</v>
      </c>
      <c r="I53" s="157"/>
      <c r="J53" s="157">
        <f>K53+L53</f>
        <v>698.6</v>
      </c>
      <c r="K53" s="157">
        <v>662.1</v>
      </c>
      <c r="L53" s="157">
        <v>36.5</v>
      </c>
      <c r="M53" s="132"/>
      <c r="N53" s="133">
        <f>+O53+P53</f>
        <v>67.899999999999977</v>
      </c>
      <c r="O53" s="133">
        <f>+G53-K53</f>
        <v>67.899999999999977</v>
      </c>
      <c r="P53" s="133">
        <f>+H53-L53</f>
        <v>0</v>
      </c>
      <c r="Q53" s="133">
        <v>0</v>
      </c>
      <c r="R53" s="341"/>
    </row>
    <row r="54" spans="1:18" ht="90">
      <c r="A54" s="138">
        <v>5</v>
      </c>
      <c r="B54" s="316" t="s">
        <v>247</v>
      </c>
      <c r="C54" s="138" t="s">
        <v>248</v>
      </c>
      <c r="D54" s="138" t="s">
        <v>208</v>
      </c>
      <c r="E54" s="138">
        <v>2023</v>
      </c>
      <c r="F54" s="140">
        <f t="shared" ref="F54" si="40">G54+H54</f>
        <v>315</v>
      </c>
      <c r="G54" s="285">
        <v>300</v>
      </c>
      <c r="H54" s="140">
        <v>15</v>
      </c>
      <c r="I54" s="142"/>
      <c r="J54" s="142"/>
      <c r="K54" s="142"/>
      <c r="L54" s="142"/>
      <c r="M54" s="142"/>
      <c r="N54" s="141">
        <f t="shared" ref="N54" si="41">O54+P54</f>
        <v>315</v>
      </c>
      <c r="O54" s="343">
        <f>+G54</f>
        <v>300</v>
      </c>
      <c r="P54" s="343">
        <f t="shared" ref="P54:Q54" si="42">+H54</f>
        <v>15</v>
      </c>
      <c r="Q54" s="343">
        <f t="shared" si="42"/>
        <v>0</v>
      </c>
      <c r="R54" s="138" t="s">
        <v>201</v>
      </c>
    </row>
    <row r="55" spans="1:18" ht="90">
      <c r="A55" s="138">
        <v>6</v>
      </c>
      <c r="B55" s="316" t="s">
        <v>249</v>
      </c>
      <c r="C55" s="138" t="s">
        <v>250</v>
      </c>
      <c r="D55" s="138" t="s">
        <v>251</v>
      </c>
      <c r="E55" s="138" t="s">
        <v>53</v>
      </c>
      <c r="F55" s="140">
        <f t="shared" si="34"/>
        <v>945</v>
      </c>
      <c r="G55" s="285">
        <v>900</v>
      </c>
      <c r="H55" s="140">
        <v>45</v>
      </c>
      <c r="I55" s="142"/>
      <c r="J55" s="142"/>
      <c r="K55" s="142"/>
      <c r="L55" s="142"/>
      <c r="M55" s="142"/>
      <c r="N55" s="141">
        <f t="shared" si="24"/>
        <v>945</v>
      </c>
      <c r="O55" s="343">
        <f t="shared" ref="O55:O58" si="43">+G55</f>
        <v>900</v>
      </c>
      <c r="P55" s="343">
        <f t="shared" ref="P55:P58" si="44">+H55</f>
        <v>45</v>
      </c>
      <c r="Q55" s="343">
        <f t="shared" ref="Q55:Q58" si="45">+I55</f>
        <v>0</v>
      </c>
      <c r="R55" s="138" t="s">
        <v>201</v>
      </c>
    </row>
    <row r="56" spans="1:18" ht="90">
      <c r="A56" s="138">
        <v>7</v>
      </c>
      <c r="B56" s="316" t="s">
        <v>252</v>
      </c>
      <c r="C56" s="138" t="s">
        <v>253</v>
      </c>
      <c r="D56" s="138" t="s">
        <v>159</v>
      </c>
      <c r="E56" s="138" t="s">
        <v>53</v>
      </c>
      <c r="F56" s="140">
        <f t="shared" si="34"/>
        <v>420</v>
      </c>
      <c r="G56" s="285">
        <v>400</v>
      </c>
      <c r="H56" s="140">
        <v>20</v>
      </c>
      <c r="I56" s="142"/>
      <c r="J56" s="142"/>
      <c r="K56" s="142"/>
      <c r="L56" s="142"/>
      <c r="M56" s="142"/>
      <c r="N56" s="141">
        <f t="shared" si="24"/>
        <v>420</v>
      </c>
      <c r="O56" s="343">
        <f t="shared" si="43"/>
        <v>400</v>
      </c>
      <c r="P56" s="343">
        <f t="shared" si="44"/>
        <v>20</v>
      </c>
      <c r="Q56" s="343">
        <f t="shared" si="45"/>
        <v>0</v>
      </c>
      <c r="R56" s="138" t="s">
        <v>201</v>
      </c>
    </row>
    <row r="57" spans="1:18" ht="90">
      <c r="A57" s="138">
        <v>8</v>
      </c>
      <c r="B57" s="316" t="s">
        <v>254</v>
      </c>
      <c r="C57" s="138" t="s">
        <v>255</v>
      </c>
      <c r="D57" s="138" t="s">
        <v>256</v>
      </c>
      <c r="E57" s="138" t="s">
        <v>53</v>
      </c>
      <c r="F57" s="140">
        <f t="shared" si="34"/>
        <v>404.25</v>
      </c>
      <c r="G57" s="285">
        <v>385</v>
      </c>
      <c r="H57" s="140">
        <v>19.25</v>
      </c>
      <c r="I57" s="142"/>
      <c r="J57" s="142"/>
      <c r="K57" s="142"/>
      <c r="L57" s="142"/>
      <c r="M57" s="142"/>
      <c r="N57" s="141">
        <f t="shared" si="24"/>
        <v>404.25</v>
      </c>
      <c r="O57" s="343">
        <f t="shared" si="43"/>
        <v>385</v>
      </c>
      <c r="P57" s="343">
        <f t="shared" si="44"/>
        <v>19.25</v>
      </c>
      <c r="Q57" s="343">
        <f t="shared" si="45"/>
        <v>0</v>
      </c>
      <c r="R57" s="138" t="s">
        <v>201</v>
      </c>
    </row>
    <row r="58" spans="1:18" ht="60">
      <c r="A58" s="138">
        <v>9</v>
      </c>
      <c r="B58" s="316" t="s">
        <v>257</v>
      </c>
      <c r="C58" s="138" t="s">
        <v>258</v>
      </c>
      <c r="D58" s="147" t="s">
        <v>259</v>
      </c>
      <c r="E58" s="138" t="s">
        <v>53</v>
      </c>
      <c r="F58" s="140">
        <f t="shared" si="34"/>
        <v>840</v>
      </c>
      <c r="G58" s="285">
        <v>800</v>
      </c>
      <c r="H58" s="140">
        <v>40</v>
      </c>
      <c r="I58" s="142"/>
      <c r="J58" s="142"/>
      <c r="K58" s="142"/>
      <c r="L58" s="142"/>
      <c r="M58" s="142"/>
      <c r="N58" s="141">
        <f t="shared" si="24"/>
        <v>840</v>
      </c>
      <c r="O58" s="343">
        <f t="shared" si="43"/>
        <v>800</v>
      </c>
      <c r="P58" s="343">
        <f t="shared" si="44"/>
        <v>40</v>
      </c>
      <c r="Q58" s="343">
        <f t="shared" si="45"/>
        <v>0</v>
      </c>
      <c r="R58" s="138" t="s">
        <v>197</v>
      </c>
    </row>
    <row r="59" spans="1:18">
      <c r="A59" s="23" t="s">
        <v>274</v>
      </c>
      <c r="B59" s="326" t="s">
        <v>275</v>
      </c>
      <c r="C59" s="24"/>
      <c r="D59" s="21">
        <v>0</v>
      </c>
      <c r="E59" s="21"/>
      <c r="F59" s="334">
        <f>SUM(F60:F64)</f>
        <v>3570</v>
      </c>
      <c r="G59" s="335">
        <f>SUM(G60:G64)</f>
        <v>3400</v>
      </c>
      <c r="H59" s="334">
        <f>SUM(H60:H64)</f>
        <v>170</v>
      </c>
      <c r="I59" s="334">
        <f>SUM(I60:I64)</f>
        <v>0</v>
      </c>
      <c r="J59" s="334"/>
      <c r="K59" s="334"/>
      <c r="L59" s="334"/>
      <c r="M59" s="334"/>
      <c r="N59" s="334">
        <f>SUM(N60:N64)</f>
        <v>3570</v>
      </c>
      <c r="O59" s="334">
        <f>SUM(O60:O64)</f>
        <v>3400</v>
      </c>
      <c r="P59" s="334">
        <f>SUM(P60:P64)</f>
        <v>170</v>
      </c>
      <c r="Q59" s="334">
        <f>SUM(Q60:Q64)</f>
        <v>0</v>
      </c>
      <c r="R59" s="16"/>
    </row>
    <row r="60" spans="1:18" ht="90">
      <c r="A60" s="25">
        <v>4</v>
      </c>
      <c r="B60" s="327" t="s">
        <v>284</v>
      </c>
      <c r="C60" s="25" t="s">
        <v>285</v>
      </c>
      <c r="D60" s="8" t="s">
        <v>286</v>
      </c>
      <c r="E60" s="25" t="s">
        <v>53</v>
      </c>
      <c r="F60" s="127">
        <f t="shared" si="34"/>
        <v>525</v>
      </c>
      <c r="G60" s="282">
        <v>500</v>
      </c>
      <c r="H60" s="127">
        <v>25</v>
      </c>
      <c r="I60" s="15">
        <v>0</v>
      </c>
      <c r="J60" s="15"/>
      <c r="K60" s="15"/>
      <c r="L60" s="15"/>
      <c r="M60" s="15"/>
      <c r="N60" s="130">
        <f t="shared" si="24"/>
        <v>525</v>
      </c>
      <c r="O60" s="344">
        <f>+G60</f>
        <v>500</v>
      </c>
      <c r="P60" s="344">
        <f t="shared" ref="P60:Q60" si="46">+H60</f>
        <v>25</v>
      </c>
      <c r="Q60" s="344">
        <f t="shared" si="46"/>
        <v>0</v>
      </c>
      <c r="R60" s="15"/>
    </row>
    <row r="61" spans="1:18" ht="90">
      <c r="A61" s="25">
        <v>5</v>
      </c>
      <c r="B61" s="327" t="s">
        <v>287</v>
      </c>
      <c r="C61" s="25" t="s">
        <v>288</v>
      </c>
      <c r="D61" s="8" t="s">
        <v>289</v>
      </c>
      <c r="E61" s="25" t="s">
        <v>53</v>
      </c>
      <c r="F61" s="127">
        <f t="shared" si="34"/>
        <v>630</v>
      </c>
      <c r="G61" s="282">
        <v>600</v>
      </c>
      <c r="H61" s="127">
        <v>30</v>
      </c>
      <c r="I61" s="15">
        <v>0</v>
      </c>
      <c r="J61" s="15"/>
      <c r="K61" s="15"/>
      <c r="L61" s="15"/>
      <c r="M61" s="15"/>
      <c r="N61" s="130">
        <f t="shared" si="24"/>
        <v>630</v>
      </c>
      <c r="O61" s="344">
        <f t="shared" ref="O61:O64" si="47">+G61</f>
        <v>600</v>
      </c>
      <c r="P61" s="344">
        <f t="shared" ref="P61:P64" si="48">+H61</f>
        <v>30</v>
      </c>
      <c r="Q61" s="344">
        <f t="shared" ref="Q61:Q64" si="49">+I61</f>
        <v>0</v>
      </c>
      <c r="R61" s="15"/>
    </row>
    <row r="62" spans="1:18" ht="90">
      <c r="A62" s="25">
        <v>6</v>
      </c>
      <c r="B62" s="327" t="s">
        <v>290</v>
      </c>
      <c r="C62" s="25" t="s">
        <v>291</v>
      </c>
      <c r="D62" s="8" t="s">
        <v>281</v>
      </c>
      <c r="E62" s="25" t="s">
        <v>53</v>
      </c>
      <c r="F62" s="127">
        <f t="shared" si="34"/>
        <v>420</v>
      </c>
      <c r="G62" s="282">
        <v>400</v>
      </c>
      <c r="H62" s="127">
        <v>20</v>
      </c>
      <c r="I62" s="15">
        <v>0</v>
      </c>
      <c r="J62" s="15"/>
      <c r="K62" s="15"/>
      <c r="L62" s="15"/>
      <c r="M62" s="15"/>
      <c r="N62" s="130">
        <f t="shared" si="24"/>
        <v>420</v>
      </c>
      <c r="O62" s="344">
        <f t="shared" si="47"/>
        <v>400</v>
      </c>
      <c r="P62" s="344">
        <f t="shared" si="48"/>
        <v>20</v>
      </c>
      <c r="Q62" s="344">
        <f t="shared" si="49"/>
        <v>0</v>
      </c>
      <c r="R62" s="15"/>
    </row>
    <row r="63" spans="1:18" ht="90">
      <c r="A63" s="25">
        <v>7</v>
      </c>
      <c r="B63" s="327" t="s">
        <v>292</v>
      </c>
      <c r="C63" s="25" t="s">
        <v>275</v>
      </c>
      <c r="D63" s="8" t="s">
        <v>104</v>
      </c>
      <c r="E63" s="25" t="s">
        <v>53</v>
      </c>
      <c r="F63" s="127">
        <f t="shared" si="34"/>
        <v>735</v>
      </c>
      <c r="G63" s="282">
        <v>700</v>
      </c>
      <c r="H63" s="127">
        <v>35</v>
      </c>
      <c r="I63" s="15">
        <v>0</v>
      </c>
      <c r="J63" s="15"/>
      <c r="K63" s="15"/>
      <c r="L63" s="15"/>
      <c r="M63" s="15"/>
      <c r="N63" s="130">
        <f t="shared" si="24"/>
        <v>735</v>
      </c>
      <c r="O63" s="344">
        <f t="shared" si="47"/>
        <v>700</v>
      </c>
      <c r="P63" s="344">
        <f t="shared" si="48"/>
        <v>35</v>
      </c>
      <c r="Q63" s="344">
        <f t="shared" si="49"/>
        <v>0</v>
      </c>
      <c r="R63" s="15"/>
    </row>
    <row r="64" spans="1:18" ht="90">
      <c r="A64" s="25">
        <v>8</v>
      </c>
      <c r="B64" s="327" t="s">
        <v>293</v>
      </c>
      <c r="C64" s="25" t="s">
        <v>288</v>
      </c>
      <c r="D64" s="8" t="s">
        <v>278</v>
      </c>
      <c r="E64" s="25" t="s">
        <v>53</v>
      </c>
      <c r="F64" s="127">
        <f t="shared" si="34"/>
        <v>1260</v>
      </c>
      <c r="G64" s="282">
        <v>1200</v>
      </c>
      <c r="H64" s="127">
        <v>60</v>
      </c>
      <c r="I64" s="15">
        <v>0</v>
      </c>
      <c r="J64" s="15"/>
      <c r="K64" s="15"/>
      <c r="L64" s="15"/>
      <c r="M64" s="15"/>
      <c r="N64" s="130">
        <f t="shared" si="24"/>
        <v>1260</v>
      </c>
      <c r="O64" s="344">
        <f t="shared" si="47"/>
        <v>1200</v>
      </c>
      <c r="P64" s="344">
        <f t="shared" si="48"/>
        <v>60</v>
      </c>
      <c r="Q64" s="344">
        <f t="shared" si="49"/>
        <v>0</v>
      </c>
      <c r="R64" s="15"/>
    </row>
    <row r="65" spans="1:19">
      <c r="A65" s="6" t="s">
        <v>302</v>
      </c>
      <c r="B65" s="317" t="s">
        <v>303</v>
      </c>
      <c r="C65" s="22"/>
      <c r="D65" s="21">
        <v>0</v>
      </c>
      <c r="E65" s="21"/>
      <c r="F65" s="334">
        <f>SUM(F66:F68)</f>
        <v>3031.25</v>
      </c>
      <c r="G65" s="335">
        <f>SUM(G66:G68)</f>
        <v>2887</v>
      </c>
      <c r="H65" s="334">
        <f>SUM(H66:H68)</f>
        <v>144.25</v>
      </c>
      <c r="I65" s="334">
        <f>SUM(I66:I68)</f>
        <v>0</v>
      </c>
      <c r="J65" s="334"/>
      <c r="K65" s="334"/>
      <c r="L65" s="334"/>
      <c r="M65" s="334"/>
      <c r="N65" s="334">
        <f>SUM(N66:N68)</f>
        <v>3031.25</v>
      </c>
      <c r="O65" s="334">
        <f>SUM(O66:O68)</f>
        <v>2887</v>
      </c>
      <c r="P65" s="334">
        <f>SUM(P66:P68)</f>
        <v>144.25</v>
      </c>
      <c r="Q65" s="334">
        <f>SUM(Q66:Q68)</f>
        <v>0</v>
      </c>
      <c r="R65" s="336"/>
    </row>
    <row r="66" spans="1:19" ht="90">
      <c r="A66" s="8">
        <v>2</v>
      </c>
      <c r="B66" s="319" t="s">
        <v>306</v>
      </c>
      <c r="C66" s="8" t="s">
        <v>307</v>
      </c>
      <c r="D66" s="8" t="s">
        <v>308</v>
      </c>
      <c r="E66" s="8" t="s">
        <v>53</v>
      </c>
      <c r="F66" s="127">
        <f t="shared" si="34"/>
        <v>2191.25</v>
      </c>
      <c r="G66" s="282">
        <v>2087</v>
      </c>
      <c r="H66" s="127">
        <v>104.25</v>
      </c>
      <c r="I66" s="15">
        <v>0</v>
      </c>
      <c r="J66" s="15"/>
      <c r="K66" s="15"/>
      <c r="L66" s="15"/>
      <c r="M66" s="15"/>
      <c r="N66" s="130">
        <f t="shared" si="24"/>
        <v>2191.25</v>
      </c>
      <c r="O66" s="344">
        <f>+G66</f>
        <v>2087</v>
      </c>
      <c r="P66" s="344">
        <f t="shared" ref="P66:Q66" si="50">+H66</f>
        <v>104.25</v>
      </c>
      <c r="Q66" s="344">
        <f t="shared" si="50"/>
        <v>0</v>
      </c>
      <c r="R66" s="15"/>
    </row>
    <row r="67" spans="1:19" ht="60">
      <c r="A67" s="8">
        <v>3</v>
      </c>
      <c r="B67" s="319" t="s">
        <v>309</v>
      </c>
      <c r="C67" s="8" t="s">
        <v>310</v>
      </c>
      <c r="D67" s="8" t="s">
        <v>311</v>
      </c>
      <c r="E67" s="8" t="s">
        <v>53</v>
      </c>
      <c r="F67" s="127">
        <f t="shared" si="34"/>
        <v>420</v>
      </c>
      <c r="G67" s="282">
        <v>400</v>
      </c>
      <c r="H67" s="127">
        <v>20</v>
      </c>
      <c r="I67" s="15">
        <v>0</v>
      </c>
      <c r="J67" s="15"/>
      <c r="K67" s="15"/>
      <c r="L67" s="15"/>
      <c r="M67" s="15"/>
      <c r="N67" s="130">
        <f t="shared" si="24"/>
        <v>420</v>
      </c>
      <c r="O67" s="344">
        <f t="shared" ref="O67:O68" si="51">+G67</f>
        <v>400</v>
      </c>
      <c r="P67" s="344">
        <f t="shared" ref="P67:P68" si="52">+H67</f>
        <v>20</v>
      </c>
      <c r="Q67" s="344">
        <f t="shared" ref="Q67:Q68" si="53">+I67</f>
        <v>0</v>
      </c>
      <c r="R67" s="15"/>
    </row>
    <row r="68" spans="1:19" ht="90">
      <c r="A68" s="8">
        <v>4</v>
      </c>
      <c r="B68" s="319" t="s">
        <v>312</v>
      </c>
      <c r="C68" s="8" t="s">
        <v>313</v>
      </c>
      <c r="D68" s="8" t="s">
        <v>94</v>
      </c>
      <c r="E68" s="8" t="s">
        <v>53</v>
      </c>
      <c r="F68" s="127">
        <f t="shared" si="34"/>
        <v>420</v>
      </c>
      <c r="G68" s="282">
        <v>400</v>
      </c>
      <c r="H68" s="127">
        <v>20</v>
      </c>
      <c r="I68" s="15">
        <v>0</v>
      </c>
      <c r="J68" s="15"/>
      <c r="K68" s="15"/>
      <c r="L68" s="15"/>
      <c r="M68" s="15"/>
      <c r="N68" s="130">
        <f t="shared" si="24"/>
        <v>420</v>
      </c>
      <c r="O68" s="344">
        <f t="shared" si="51"/>
        <v>400</v>
      </c>
      <c r="P68" s="344">
        <f t="shared" si="52"/>
        <v>20</v>
      </c>
      <c r="Q68" s="344">
        <f t="shared" si="53"/>
        <v>0</v>
      </c>
      <c r="R68" s="15"/>
    </row>
    <row r="69" spans="1:19">
      <c r="A69" s="6" t="s">
        <v>327</v>
      </c>
      <c r="B69" s="317" t="s">
        <v>328</v>
      </c>
      <c r="C69" s="22"/>
      <c r="D69" s="21">
        <v>0</v>
      </c>
      <c r="E69" s="21"/>
      <c r="F69" s="334">
        <f>SUM(F70:F73)</f>
        <v>2766.75</v>
      </c>
      <c r="G69" s="335">
        <f>SUM(G70:G73)</f>
        <v>2635</v>
      </c>
      <c r="H69" s="334">
        <f>SUM(H70:H73)</f>
        <v>131.75</v>
      </c>
      <c r="I69" s="334">
        <f>SUM(I70:I73)</f>
        <v>0</v>
      </c>
      <c r="J69" s="334"/>
      <c r="K69" s="334"/>
      <c r="L69" s="334"/>
      <c r="M69" s="334"/>
      <c r="N69" s="334">
        <f>SUM(N70:N73)</f>
        <v>2766.75</v>
      </c>
      <c r="O69" s="334">
        <f>SUM(O70:O73)</f>
        <v>2635</v>
      </c>
      <c r="P69" s="334">
        <f>SUM(P70:P73)</f>
        <v>131.75</v>
      </c>
      <c r="Q69" s="334">
        <f>SUM(Q70:Q73)</f>
        <v>0</v>
      </c>
      <c r="R69" s="16"/>
    </row>
    <row r="70" spans="1:19" ht="90">
      <c r="A70" s="8">
        <v>3</v>
      </c>
      <c r="B70" s="319" t="s">
        <v>333</v>
      </c>
      <c r="C70" s="8" t="s">
        <v>334</v>
      </c>
      <c r="D70" s="8" t="s">
        <v>128</v>
      </c>
      <c r="E70" s="25" t="s">
        <v>53</v>
      </c>
      <c r="F70" s="127">
        <f t="shared" ref="F70:F91" si="54">G70+H70</f>
        <v>876.75</v>
      </c>
      <c r="G70" s="282">
        <v>835</v>
      </c>
      <c r="H70" s="127">
        <v>41.75</v>
      </c>
      <c r="I70" s="15">
        <v>0</v>
      </c>
      <c r="J70" s="15"/>
      <c r="K70" s="15"/>
      <c r="L70" s="15"/>
      <c r="M70" s="15"/>
      <c r="N70" s="130">
        <f t="shared" ref="N70:N91" si="55">O70+P70</f>
        <v>876.75</v>
      </c>
      <c r="O70" s="344">
        <f>+G70</f>
        <v>835</v>
      </c>
      <c r="P70" s="344">
        <f t="shared" ref="P70:Q70" si="56">+H70</f>
        <v>41.75</v>
      </c>
      <c r="Q70" s="344">
        <f t="shared" si="56"/>
        <v>0</v>
      </c>
      <c r="R70" s="15"/>
    </row>
    <row r="71" spans="1:19" ht="90">
      <c r="A71" s="8">
        <v>4</v>
      </c>
      <c r="B71" s="319" t="s">
        <v>335</v>
      </c>
      <c r="C71" s="8" t="s">
        <v>336</v>
      </c>
      <c r="D71" s="8" t="s">
        <v>337</v>
      </c>
      <c r="E71" s="25" t="s">
        <v>53</v>
      </c>
      <c r="F71" s="127">
        <f t="shared" si="54"/>
        <v>315</v>
      </c>
      <c r="G71" s="282">
        <v>300</v>
      </c>
      <c r="H71" s="127">
        <v>15</v>
      </c>
      <c r="I71" s="15">
        <v>0</v>
      </c>
      <c r="J71" s="15"/>
      <c r="K71" s="15"/>
      <c r="L71" s="15"/>
      <c r="M71" s="15"/>
      <c r="N71" s="130">
        <f t="shared" si="55"/>
        <v>315</v>
      </c>
      <c r="O71" s="344">
        <f t="shared" ref="O71:O73" si="57">+G71</f>
        <v>300</v>
      </c>
      <c r="P71" s="344">
        <f t="shared" ref="P71:P73" si="58">+H71</f>
        <v>15</v>
      </c>
      <c r="Q71" s="344">
        <f t="shared" ref="Q71:Q73" si="59">+I71</f>
        <v>0</v>
      </c>
      <c r="R71" s="15"/>
    </row>
    <row r="72" spans="1:19" ht="90">
      <c r="A72" s="8">
        <v>5</v>
      </c>
      <c r="B72" s="319" t="s">
        <v>338</v>
      </c>
      <c r="C72" s="8" t="s">
        <v>339</v>
      </c>
      <c r="D72" s="8" t="s">
        <v>104</v>
      </c>
      <c r="E72" s="25" t="s">
        <v>53</v>
      </c>
      <c r="F72" s="127">
        <f t="shared" si="54"/>
        <v>735</v>
      </c>
      <c r="G72" s="282">
        <v>700</v>
      </c>
      <c r="H72" s="127">
        <v>35</v>
      </c>
      <c r="I72" s="15">
        <v>0</v>
      </c>
      <c r="J72" s="15"/>
      <c r="K72" s="15"/>
      <c r="L72" s="15"/>
      <c r="M72" s="15"/>
      <c r="N72" s="130">
        <f t="shared" si="55"/>
        <v>735</v>
      </c>
      <c r="O72" s="344">
        <f t="shared" si="57"/>
        <v>700</v>
      </c>
      <c r="P72" s="344">
        <f t="shared" si="58"/>
        <v>35</v>
      </c>
      <c r="Q72" s="344">
        <f t="shared" si="59"/>
        <v>0</v>
      </c>
      <c r="R72" s="15"/>
    </row>
    <row r="73" spans="1:19" ht="90">
      <c r="A73" s="8">
        <v>6</v>
      </c>
      <c r="B73" s="319" t="s">
        <v>340</v>
      </c>
      <c r="C73" s="8" t="s">
        <v>330</v>
      </c>
      <c r="D73" s="8" t="s">
        <v>341</v>
      </c>
      <c r="E73" s="25" t="s">
        <v>53</v>
      </c>
      <c r="F73" s="127">
        <f t="shared" si="54"/>
        <v>840</v>
      </c>
      <c r="G73" s="282">
        <v>800</v>
      </c>
      <c r="H73" s="127">
        <v>40</v>
      </c>
      <c r="I73" s="15">
        <v>0</v>
      </c>
      <c r="J73" s="15"/>
      <c r="K73" s="15"/>
      <c r="L73" s="15"/>
      <c r="M73" s="15"/>
      <c r="N73" s="130">
        <f t="shared" si="55"/>
        <v>840</v>
      </c>
      <c r="O73" s="344">
        <f t="shared" si="57"/>
        <v>800</v>
      </c>
      <c r="P73" s="344">
        <f t="shared" si="58"/>
        <v>40</v>
      </c>
      <c r="Q73" s="344">
        <f t="shared" si="59"/>
        <v>0</v>
      </c>
      <c r="R73" s="15"/>
    </row>
    <row r="74" spans="1:19">
      <c r="A74" s="6" t="s">
        <v>358</v>
      </c>
      <c r="B74" s="317" t="s">
        <v>359</v>
      </c>
      <c r="C74" s="22"/>
      <c r="D74" s="21">
        <v>0</v>
      </c>
      <c r="E74" s="21"/>
      <c r="F74" s="334">
        <f>SUM(F75:F77)</f>
        <v>4920</v>
      </c>
      <c r="G74" s="335">
        <f>SUM(G75:G77)</f>
        <v>4686</v>
      </c>
      <c r="H74" s="334">
        <f>SUM(H75:H77)</f>
        <v>234</v>
      </c>
      <c r="I74" s="334">
        <f>SUM(I75:I77)</f>
        <v>0</v>
      </c>
      <c r="J74" s="334"/>
      <c r="K74" s="334"/>
      <c r="L74" s="334"/>
      <c r="M74" s="334"/>
      <c r="N74" s="334">
        <f>SUM(N75:N77)</f>
        <v>4920</v>
      </c>
      <c r="O74" s="334">
        <f>SUM(O75:O77)</f>
        <v>4686</v>
      </c>
      <c r="P74" s="334">
        <f>SUM(P75:P77)</f>
        <v>234</v>
      </c>
      <c r="Q74" s="334">
        <f>SUM(Q75:Q77)</f>
        <v>0</v>
      </c>
      <c r="R74" s="336"/>
    </row>
    <row r="75" spans="1:19" ht="90">
      <c r="A75" s="8">
        <v>5</v>
      </c>
      <c r="B75" s="319" t="s">
        <v>368</v>
      </c>
      <c r="C75" s="8" t="s">
        <v>369</v>
      </c>
      <c r="D75" s="8" t="s">
        <v>251</v>
      </c>
      <c r="E75" s="8" t="s">
        <v>53</v>
      </c>
      <c r="F75" s="127">
        <f t="shared" si="54"/>
        <v>1455</v>
      </c>
      <c r="G75" s="282">
        <v>1386</v>
      </c>
      <c r="H75" s="127">
        <v>69</v>
      </c>
      <c r="I75" s="15"/>
      <c r="J75" s="15"/>
      <c r="K75" s="15"/>
      <c r="L75" s="15"/>
      <c r="M75" s="15"/>
      <c r="N75" s="130">
        <f t="shared" si="55"/>
        <v>1455</v>
      </c>
      <c r="O75" s="344">
        <f>+G75</f>
        <v>1386</v>
      </c>
      <c r="P75" s="344">
        <f t="shared" ref="P75:Q75" si="60">+H75</f>
        <v>69</v>
      </c>
      <c r="Q75" s="344">
        <f t="shared" si="60"/>
        <v>0</v>
      </c>
      <c r="R75" s="15"/>
    </row>
    <row r="76" spans="1:19" ht="90">
      <c r="A76" s="8">
        <v>6</v>
      </c>
      <c r="B76" s="319" t="s">
        <v>370</v>
      </c>
      <c r="C76" s="8" t="s">
        <v>371</v>
      </c>
      <c r="D76" s="8" t="s">
        <v>372</v>
      </c>
      <c r="E76" s="8" t="s">
        <v>53</v>
      </c>
      <c r="F76" s="127">
        <f t="shared" si="54"/>
        <v>1890</v>
      </c>
      <c r="G76" s="282">
        <v>1800</v>
      </c>
      <c r="H76" s="127">
        <v>90</v>
      </c>
      <c r="I76" s="15"/>
      <c r="J76" s="15"/>
      <c r="K76" s="15"/>
      <c r="L76" s="15"/>
      <c r="M76" s="15"/>
      <c r="N76" s="130">
        <f t="shared" si="55"/>
        <v>1890</v>
      </c>
      <c r="O76" s="344">
        <f t="shared" ref="O76:O77" si="61">+G76</f>
        <v>1800</v>
      </c>
      <c r="P76" s="344">
        <f t="shared" ref="P76:P77" si="62">+H76</f>
        <v>90</v>
      </c>
      <c r="Q76" s="344">
        <f t="shared" ref="Q76:Q77" si="63">+I76</f>
        <v>0</v>
      </c>
      <c r="R76" s="15"/>
    </row>
    <row r="77" spans="1:19" ht="90">
      <c r="A77" s="8">
        <v>7</v>
      </c>
      <c r="B77" s="319" t="s">
        <v>373</v>
      </c>
      <c r="C77" s="8" t="s">
        <v>374</v>
      </c>
      <c r="D77" s="8" t="s">
        <v>326</v>
      </c>
      <c r="E77" s="8" t="s">
        <v>53</v>
      </c>
      <c r="F77" s="127">
        <f t="shared" si="54"/>
        <v>1575</v>
      </c>
      <c r="G77" s="282">
        <v>1500</v>
      </c>
      <c r="H77" s="127">
        <v>75</v>
      </c>
      <c r="I77" s="15"/>
      <c r="J77" s="15"/>
      <c r="K77" s="15"/>
      <c r="L77" s="15"/>
      <c r="M77" s="15"/>
      <c r="N77" s="130">
        <f t="shared" si="55"/>
        <v>1575</v>
      </c>
      <c r="O77" s="344">
        <f t="shared" si="61"/>
        <v>1500</v>
      </c>
      <c r="P77" s="344">
        <f t="shared" si="62"/>
        <v>75</v>
      </c>
      <c r="Q77" s="344">
        <f t="shared" si="63"/>
        <v>0</v>
      </c>
      <c r="R77" s="15"/>
    </row>
    <row r="78" spans="1:19">
      <c r="A78" s="6" t="s">
        <v>392</v>
      </c>
      <c r="B78" s="317" t="s">
        <v>393</v>
      </c>
      <c r="C78" s="22"/>
      <c r="D78" s="21">
        <v>0</v>
      </c>
      <c r="E78" s="21"/>
      <c r="F78" s="126">
        <f>SUM(F79:F85)</f>
        <v>3167</v>
      </c>
      <c r="G78" s="126">
        <f t="shared" ref="G78:Q78" si="64">SUM(G79:G85)</f>
        <v>3018</v>
      </c>
      <c r="H78" s="126">
        <f t="shared" si="64"/>
        <v>149</v>
      </c>
      <c r="I78" s="126">
        <f t="shared" si="64"/>
        <v>0</v>
      </c>
      <c r="J78" s="126">
        <f t="shared" si="64"/>
        <v>68.75</v>
      </c>
      <c r="K78" s="126">
        <f t="shared" si="64"/>
        <v>68.75</v>
      </c>
      <c r="L78" s="126">
        <f t="shared" si="64"/>
        <v>0</v>
      </c>
      <c r="M78" s="126">
        <f t="shared" si="64"/>
        <v>0</v>
      </c>
      <c r="N78" s="126">
        <f t="shared" si="64"/>
        <v>3098.25</v>
      </c>
      <c r="O78" s="126">
        <f t="shared" si="64"/>
        <v>2949.25</v>
      </c>
      <c r="P78" s="126">
        <f t="shared" si="64"/>
        <v>149</v>
      </c>
      <c r="Q78" s="126">
        <f t="shared" si="64"/>
        <v>0</v>
      </c>
      <c r="R78" s="16"/>
    </row>
    <row r="79" spans="1:19" ht="45">
      <c r="A79" s="346"/>
      <c r="B79" s="329" t="s">
        <v>400</v>
      </c>
      <c r="C79" s="159" t="s">
        <v>401</v>
      </c>
      <c r="D79" s="132" t="s">
        <v>402</v>
      </c>
      <c r="E79" s="348" t="s">
        <v>916</v>
      </c>
      <c r="F79" s="133">
        <f t="shared" ref="F79" si="65">G79+H79</f>
        <v>399</v>
      </c>
      <c r="G79" s="286">
        <v>380</v>
      </c>
      <c r="H79" s="133">
        <v>19</v>
      </c>
      <c r="I79" s="135">
        <v>0</v>
      </c>
      <c r="J79" s="134">
        <f t="shared" ref="J79" si="66">K79+L79</f>
        <v>68.75</v>
      </c>
      <c r="K79" s="134">
        <v>68.75</v>
      </c>
      <c r="L79" s="134">
        <v>0</v>
      </c>
      <c r="M79" s="339"/>
      <c r="N79" s="133">
        <f>+O79+P79</f>
        <v>330.25</v>
      </c>
      <c r="O79" s="133">
        <f>+G79-K79</f>
        <v>311.25</v>
      </c>
      <c r="P79" s="133">
        <f>+H79-L79</f>
        <v>19</v>
      </c>
      <c r="Q79" s="133">
        <v>0</v>
      </c>
      <c r="R79" s="340"/>
      <c r="S79" s="342"/>
    </row>
    <row r="80" spans="1:19" ht="90">
      <c r="A80" s="138">
        <v>4</v>
      </c>
      <c r="B80" s="328" t="s">
        <v>403</v>
      </c>
      <c r="C80" s="154" t="s">
        <v>398</v>
      </c>
      <c r="D80" s="147" t="s">
        <v>404</v>
      </c>
      <c r="E80" s="155" t="s">
        <v>53</v>
      </c>
      <c r="F80" s="140">
        <f t="shared" si="54"/>
        <v>448</v>
      </c>
      <c r="G80" s="285">
        <v>428</v>
      </c>
      <c r="H80" s="140">
        <v>20</v>
      </c>
      <c r="I80" s="142">
        <v>0</v>
      </c>
      <c r="J80" s="142"/>
      <c r="K80" s="142"/>
      <c r="L80" s="142"/>
      <c r="M80" s="142"/>
      <c r="N80" s="141">
        <f t="shared" si="55"/>
        <v>448</v>
      </c>
      <c r="O80" s="343">
        <f>+G80</f>
        <v>428</v>
      </c>
      <c r="P80" s="343">
        <f t="shared" ref="P80:Q80" si="67">+H80</f>
        <v>20</v>
      </c>
      <c r="Q80" s="343">
        <f t="shared" si="67"/>
        <v>0</v>
      </c>
      <c r="R80" s="142"/>
    </row>
    <row r="81" spans="1:18" ht="90">
      <c r="A81" s="138">
        <v>5</v>
      </c>
      <c r="B81" s="328" t="s">
        <v>405</v>
      </c>
      <c r="C81" s="154" t="s">
        <v>406</v>
      </c>
      <c r="D81" s="147" t="s">
        <v>407</v>
      </c>
      <c r="E81" s="155" t="s">
        <v>53</v>
      </c>
      <c r="F81" s="140">
        <f t="shared" si="54"/>
        <v>340</v>
      </c>
      <c r="G81" s="285">
        <v>325</v>
      </c>
      <c r="H81" s="140">
        <v>15</v>
      </c>
      <c r="I81" s="142">
        <v>0</v>
      </c>
      <c r="J81" s="142"/>
      <c r="K81" s="142"/>
      <c r="L81" s="142"/>
      <c r="M81" s="142"/>
      <c r="N81" s="141">
        <f t="shared" si="55"/>
        <v>340</v>
      </c>
      <c r="O81" s="343">
        <f t="shared" ref="O81:O85" si="68">+G81</f>
        <v>325</v>
      </c>
      <c r="P81" s="343">
        <f t="shared" ref="P81:P85" si="69">+H81</f>
        <v>15</v>
      </c>
      <c r="Q81" s="343">
        <f t="shared" ref="Q81:Q85" si="70">+I81</f>
        <v>0</v>
      </c>
      <c r="R81" s="142"/>
    </row>
    <row r="82" spans="1:18" ht="45">
      <c r="A82" s="138">
        <v>6</v>
      </c>
      <c r="B82" s="328" t="s">
        <v>408</v>
      </c>
      <c r="C82" s="154" t="s">
        <v>409</v>
      </c>
      <c r="D82" s="138" t="s">
        <v>806</v>
      </c>
      <c r="E82" s="155" t="s">
        <v>53</v>
      </c>
      <c r="F82" s="140">
        <f t="shared" si="54"/>
        <v>499</v>
      </c>
      <c r="G82" s="285">
        <v>475</v>
      </c>
      <c r="H82" s="140">
        <v>24</v>
      </c>
      <c r="I82" s="142">
        <v>0</v>
      </c>
      <c r="J82" s="142"/>
      <c r="K82" s="142"/>
      <c r="L82" s="142"/>
      <c r="M82" s="142"/>
      <c r="N82" s="141">
        <f t="shared" si="55"/>
        <v>499</v>
      </c>
      <c r="O82" s="343">
        <f t="shared" si="68"/>
        <v>475</v>
      </c>
      <c r="P82" s="343">
        <f t="shared" si="69"/>
        <v>24</v>
      </c>
      <c r="Q82" s="343">
        <f t="shared" si="70"/>
        <v>0</v>
      </c>
      <c r="R82" s="142"/>
    </row>
    <row r="83" spans="1:18" ht="90">
      <c r="A83" s="138">
        <v>7</v>
      </c>
      <c r="B83" s="328" t="s">
        <v>411</v>
      </c>
      <c r="C83" s="154" t="s">
        <v>412</v>
      </c>
      <c r="D83" s="147" t="s">
        <v>413</v>
      </c>
      <c r="E83" s="155" t="s">
        <v>53</v>
      </c>
      <c r="F83" s="140">
        <f t="shared" si="54"/>
        <v>499</v>
      </c>
      <c r="G83" s="285">
        <v>475</v>
      </c>
      <c r="H83" s="140">
        <v>24</v>
      </c>
      <c r="I83" s="142">
        <v>0</v>
      </c>
      <c r="J83" s="142"/>
      <c r="K83" s="142"/>
      <c r="L83" s="142"/>
      <c r="M83" s="142"/>
      <c r="N83" s="141">
        <f t="shared" si="55"/>
        <v>499</v>
      </c>
      <c r="O83" s="343">
        <f t="shared" si="68"/>
        <v>475</v>
      </c>
      <c r="P83" s="343">
        <f t="shared" si="69"/>
        <v>24</v>
      </c>
      <c r="Q83" s="343">
        <f t="shared" si="70"/>
        <v>0</v>
      </c>
      <c r="R83" s="142"/>
    </row>
    <row r="84" spans="1:18" ht="90">
      <c r="A84" s="138">
        <v>8</v>
      </c>
      <c r="B84" s="328" t="s">
        <v>414</v>
      </c>
      <c r="C84" s="154" t="s">
        <v>415</v>
      </c>
      <c r="D84" s="138" t="s">
        <v>208</v>
      </c>
      <c r="E84" s="155" t="s">
        <v>53</v>
      </c>
      <c r="F84" s="140">
        <f t="shared" si="54"/>
        <v>299</v>
      </c>
      <c r="G84" s="285">
        <v>285</v>
      </c>
      <c r="H84" s="140">
        <v>14</v>
      </c>
      <c r="I84" s="142">
        <v>0</v>
      </c>
      <c r="J84" s="142"/>
      <c r="K84" s="142"/>
      <c r="L84" s="142"/>
      <c r="M84" s="142"/>
      <c r="N84" s="141">
        <f t="shared" si="55"/>
        <v>299</v>
      </c>
      <c r="O84" s="343">
        <f t="shared" si="68"/>
        <v>285</v>
      </c>
      <c r="P84" s="343">
        <f t="shared" si="69"/>
        <v>14</v>
      </c>
      <c r="Q84" s="343">
        <f t="shared" si="70"/>
        <v>0</v>
      </c>
      <c r="R84" s="142"/>
    </row>
    <row r="85" spans="1:18" ht="90">
      <c r="A85" s="138">
        <v>9</v>
      </c>
      <c r="B85" s="328" t="s">
        <v>416</v>
      </c>
      <c r="C85" s="154" t="s">
        <v>401</v>
      </c>
      <c r="D85" s="147" t="s">
        <v>417</v>
      </c>
      <c r="E85" s="155" t="s">
        <v>53</v>
      </c>
      <c r="F85" s="140">
        <f t="shared" si="54"/>
        <v>683</v>
      </c>
      <c r="G85" s="285">
        <v>650</v>
      </c>
      <c r="H85" s="140">
        <v>33</v>
      </c>
      <c r="I85" s="142">
        <v>0</v>
      </c>
      <c r="J85" s="142"/>
      <c r="K85" s="142"/>
      <c r="L85" s="142"/>
      <c r="M85" s="142"/>
      <c r="N85" s="141">
        <f t="shared" si="55"/>
        <v>683</v>
      </c>
      <c r="O85" s="343">
        <f t="shared" si="68"/>
        <v>650</v>
      </c>
      <c r="P85" s="343">
        <f t="shared" si="69"/>
        <v>33</v>
      </c>
      <c r="Q85" s="343">
        <f t="shared" si="70"/>
        <v>0</v>
      </c>
      <c r="R85" s="142"/>
    </row>
    <row r="86" spans="1:18">
      <c r="A86" s="6" t="s">
        <v>433</v>
      </c>
      <c r="B86" s="330" t="s">
        <v>434</v>
      </c>
      <c r="C86" s="22"/>
      <c r="D86" s="21">
        <v>0</v>
      </c>
      <c r="E86" s="21"/>
      <c r="F86" s="334">
        <f>SUM(F87:F87)</f>
        <v>328.34</v>
      </c>
      <c r="G86" s="335">
        <f>SUM(G87:G87)</f>
        <v>312.7</v>
      </c>
      <c r="H86" s="334">
        <f>SUM(H87:H87)</f>
        <v>15.64</v>
      </c>
      <c r="I86" s="334">
        <f>SUM(I87:I87)</f>
        <v>0</v>
      </c>
      <c r="J86" s="334"/>
      <c r="K86" s="334"/>
      <c r="L86" s="334"/>
      <c r="M86" s="334"/>
      <c r="N86" s="334">
        <f>SUM(N87:N87)</f>
        <v>328.34</v>
      </c>
      <c r="O86" s="334">
        <f>SUM(O87:O87)</f>
        <v>312.7</v>
      </c>
      <c r="P86" s="334">
        <f>SUM(P87:P87)</f>
        <v>15.64</v>
      </c>
      <c r="Q86" s="334">
        <f>SUM(Q87:Q87)</f>
        <v>0</v>
      </c>
      <c r="R86" s="16"/>
    </row>
    <row r="87" spans="1:18" ht="90">
      <c r="A87" s="8">
        <v>2</v>
      </c>
      <c r="B87" s="319" t="s">
        <v>435</v>
      </c>
      <c r="C87" s="8" t="s">
        <v>436</v>
      </c>
      <c r="D87" s="8" t="s">
        <v>437</v>
      </c>
      <c r="E87" s="8" t="s">
        <v>53</v>
      </c>
      <c r="F87" s="127">
        <f t="shared" si="54"/>
        <v>328.34</v>
      </c>
      <c r="G87" s="282">
        <v>312.7</v>
      </c>
      <c r="H87" s="127">
        <v>15.64</v>
      </c>
      <c r="I87" s="15">
        <v>0</v>
      </c>
      <c r="J87" s="15"/>
      <c r="K87" s="15"/>
      <c r="L87" s="15"/>
      <c r="M87" s="15"/>
      <c r="N87" s="130">
        <f t="shared" si="55"/>
        <v>328.34</v>
      </c>
      <c r="O87" s="344">
        <f>+G87</f>
        <v>312.7</v>
      </c>
      <c r="P87" s="344">
        <f t="shared" ref="P87:Q87" si="71">+H87</f>
        <v>15.64</v>
      </c>
      <c r="Q87" s="344">
        <f t="shared" si="71"/>
        <v>0</v>
      </c>
      <c r="R87" s="15"/>
    </row>
    <row r="88" spans="1:18">
      <c r="A88" s="6" t="s">
        <v>442</v>
      </c>
      <c r="B88" s="317" t="s">
        <v>443</v>
      </c>
      <c r="C88" s="6"/>
      <c r="D88" s="21">
        <v>0</v>
      </c>
      <c r="E88" s="21"/>
      <c r="F88" s="334">
        <f>SUM(F89:F91)</f>
        <v>2835</v>
      </c>
      <c r="G88" s="335">
        <f>SUM(G89:G91)</f>
        <v>2700</v>
      </c>
      <c r="H88" s="334">
        <f>SUM(H89:H91)</f>
        <v>135</v>
      </c>
      <c r="I88" s="334">
        <f>SUM(I89:I91)</f>
        <v>0</v>
      </c>
      <c r="J88" s="334"/>
      <c r="K88" s="334"/>
      <c r="L88" s="334"/>
      <c r="M88" s="334"/>
      <c r="N88" s="334">
        <f>SUM(N89:N91)</f>
        <v>2835</v>
      </c>
      <c r="O88" s="334">
        <f>SUM(O89:O91)</f>
        <v>2700</v>
      </c>
      <c r="P88" s="334">
        <f>SUM(P89:P91)</f>
        <v>135</v>
      </c>
      <c r="Q88" s="334">
        <f>SUM(Q89:Q91)</f>
        <v>0</v>
      </c>
      <c r="R88" s="336"/>
    </row>
    <row r="89" spans="1:18" ht="90">
      <c r="A89" s="8">
        <v>3</v>
      </c>
      <c r="B89" s="332" t="s">
        <v>448</v>
      </c>
      <c r="C89" s="8" t="s">
        <v>449</v>
      </c>
      <c r="D89" s="20" t="s">
        <v>450</v>
      </c>
      <c r="E89" s="8" t="s">
        <v>53</v>
      </c>
      <c r="F89" s="127">
        <f t="shared" si="54"/>
        <v>1365</v>
      </c>
      <c r="G89" s="282">
        <v>1300</v>
      </c>
      <c r="H89" s="127">
        <v>65</v>
      </c>
      <c r="I89" s="15"/>
      <c r="J89" s="15"/>
      <c r="K89" s="15"/>
      <c r="L89" s="15"/>
      <c r="M89" s="15"/>
      <c r="N89" s="130">
        <f t="shared" si="55"/>
        <v>1365</v>
      </c>
      <c r="O89" s="344">
        <f>+G89</f>
        <v>1300</v>
      </c>
      <c r="P89" s="344">
        <f t="shared" ref="P89:Q89" si="72">+H89</f>
        <v>65</v>
      </c>
      <c r="Q89" s="344">
        <f t="shared" si="72"/>
        <v>0</v>
      </c>
      <c r="R89" s="15"/>
    </row>
    <row r="90" spans="1:18" ht="90">
      <c r="A90" s="8">
        <v>4</v>
      </c>
      <c r="B90" s="319" t="s">
        <v>451</v>
      </c>
      <c r="C90" s="8" t="s">
        <v>452</v>
      </c>
      <c r="D90" s="8" t="s">
        <v>94</v>
      </c>
      <c r="E90" s="8" t="s">
        <v>53</v>
      </c>
      <c r="F90" s="127">
        <f t="shared" si="54"/>
        <v>420</v>
      </c>
      <c r="G90" s="282">
        <v>400</v>
      </c>
      <c r="H90" s="127">
        <v>20</v>
      </c>
      <c r="I90" s="15">
        <v>0</v>
      </c>
      <c r="J90" s="15"/>
      <c r="K90" s="15"/>
      <c r="L90" s="15"/>
      <c r="M90" s="15"/>
      <c r="N90" s="130">
        <f t="shared" si="55"/>
        <v>420</v>
      </c>
      <c r="O90" s="344">
        <f t="shared" ref="O90:O91" si="73">+G90</f>
        <v>400</v>
      </c>
      <c r="P90" s="344">
        <f t="shared" ref="P90:P91" si="74">+H90</f>
        <v>20</v>
      </c>
      <c r="Q90" s="344">
        <f t="shared" ref="Q90:Q91" si="75">+I90</f>
        <v>0</v>
      </c>
      <c r="R90" s="15"/>
    </row>
    <row r="91" spans="1:18" ht="90">
      <c r="A91" s="8">
        <v>5</v>
      </c>
      <c r="B91" s="332" t="s">
        <v>453</v>
      </c>
      <c r="C91" s="8" t="s">
        <v>454</v>
      </c>
      <c r="D91" s="20" t="s">
        <v>455</v>
      </c>
      <c r="E91" s="8" t="s">
        <v>53</v>
      </c>
      <c r="F91" s="127">
        <f t="shared" si="54"/>
        <v>1050</v>
      </c>
      <c r="G91" s="282">
        <v>1000</v>
      </c>
      <c r="H91" s="127">
        <v>50</v>
      </c>
      <c r="I91" s="15">
        <v>0</v>
      </c>
      <c r="J91" s="15"/>
      <c r="K91" s="15"/>
      <c r="L91" s="15"/>
      <c r="M91" s="15"/>
      <c r="N91" s="130">
        <f t="shared" si="55"/>
        <v>1050</v>
      </c>
      <c r="O91" s="344">
        <f t="shared" si="73"/>
        <v>1000</v>
      </c>
      <c r="P91" s="344">
        <f t="shared" si="74"/>
        <v>50</v>
      </c>
      <c r="Q91" s="344">
        <f t="shared" si="75"/>
        <v>0</v>
      </c>
      <c r="R91" s="15"/>
    </row>
    <row r="92" spans="1:18">
      <c r="A92" s="6" t="s">
        <v>471</v>
      </c>
      <c r="B92" s="317" t="s">
        <v>472</v>
      </c>
      <c r="C92" s="22"/>
      <c r="D92" s="21">
        <v>0</v>
      </c>
      <c r="E92" s="21"/>
      <c r="F92" s="334">
        <f>SUM(F93:F97)</f>
        <v>3624.6</v>
      </c>
      <c r="G92" s="335">
        <f>SUM(G93:G97)</f>
        <v>3452</v>
      </c>
      <c r="H92" s="334">
        <f>SUM(H93:H97)</f>
        <v>172.6</v>
      </c>
      <c r="I92" s="334">
        <f>SUM(I93:I97)</f>
        <v>0</v>
      </c>
      <c r="J92" s="334"/>
      <c r="K92" s="334"/>
      <c r="L92" s="334"/>
      <c r="M92" s="334"/>
      <c r="N92" s="334">
        <f>SUM(N93:N97)</f>
        <v>3624.6</v>
      </c>
      <c r="O92" s="334">
        <f>SUM(O93:O97)</f>
        <v>3452</v>
      </c>
      <c r="P92" s="334">
        <f>SUM(P93:P97)</f>
        <v>172.6</v>
      </c>
      <c r="Q92" s="334">
        <f>SUM(Q93:Q97)</f>
        <v>0</v>
      </c>
      <c r="R92" s="16"/>
    </row>
    <row r="93" spans="1:18" ht="90">
      <c r="A93" s="8">
        <v>2</v>
      </c>
      <c r="B93" s="319" t="s">
        <v>476</v>
      </c>
      <c r="C93" s="8" t="s">
        <v>474</v>
      </c>
      <c r="D93" s="8" t="s">
        <v>94</v>
      </c>
      <c r="E93" s="8" t="s">
        <v>53</v>
      </c>
      <c r="F93" s="127">
        <f t="shared" ref="F93:F109" si="76">G93+H93</f>
        <v>468.3</v>
      </c>
      <c r="G93" s="282">
        <v>446</v>
      </c>
      <c r="H93" s="127">
        <v>22.3</v>
      </c>
      <c r="I93" s="15">
        <v>0</v>
      </c>
      <c r="J93" s="15"/>
      <c r="K93" s="15"/>
      <c r="L93" s="15"/>
      <c r="M93" s="15"/>
      <c r="N93" s="130">
        <f t="shared" ref="N93:N109" si="77">O93+P93</f>
        <v>468.3</v>
      </c>
      <c r="O93" s="344">
        <f>+G93</f>
        <v>446</v>
      </c>
      <c r="P93" s="344">
        <f t="shared" ref="P93:Q93" si="78">+H93</f>
        <v>22.3</v>
      </c>
      <c r="Q93" s="344">
        <f t="shared" si="78"/>
        <v>0</v>
      </c>
      <c r="R93" s="15"/>
    </row>
    <row r="94" spans="1:18" ht="90">
      <c r="A94" s="8">
        <v>3</v>
      </c>
      <c r="B94" s="319" t="s">
        <v>477</v>
      </c>
      <c r="C94" s="8" t="s">
        <v>478</v>
      </c>
      <c r="D94" s="8" t="s">
        <v>94</v>
      </c>
      <c r="E94" s="8" t="s">
        <v>53</v>
      </c>
      <c r="F94" s="127">
        <f t="shared" si="76"/>
        <v>468.3</v>
      </c>
      <c r="G94" s="282">
        <v>446</v>
      </c>
      <c r="H94" s="127">
        <v>22.3</v>
      </c>
      <c r="I94" s="15">
        <v>0</v>
      </c>
      <c r="J94" s="15"/>
      <c r="K94" s="15"/>
      <c r="L94" s="15"/>
      <c r="M94" s="15"/>
      <c r="N94" s="130">
        <f t="shared" si="77"/>
        <v>468.3</v>
      </c>
      <c r="O94" s="344">
        <f t="shared" ref="O94:O97" si="79">+G94</f>
        <v>446</v>
      </c>
      <c r="P94" s="344">
        <f t="shared" ref="P94:P97" si="80">+H94</f>
        <v>22.3</v>
      </c>
      <c r="Q94" s="344">
        <f t="shared" ref="Q94:Q97" si="81">+I94</f>
        <v>0</v>
      </c>
      <c r="R94" s="15"/>
    </row>
    <row r="95" spans="1:18" ht="30">
      <c r="A95" s="8">
        <v>4</v>
      </c>
      <c r="B95" s="319" t="s">
        <v>479</v>
      </c>
      <c r="C95" s="8" t="s">
        <v>472</v>
      </c>
      <c r="D95" s="8" t="s">
        <v>480</v>
      </c>
      <c r="E95" s="8" t="s">
        <v>53</v>
      </c>
      <c r="F95" s="127">
        <f t="shared" si="76"/>
        <v>315</v>
      </c>
      <c r="G95" s="282">
        <v>300</v>
      </c>
      <c r="H95" s="127">
        <v>15</v>
      </c>
      <c r="I95" s="15">
        <v>0</v>
      </c>
      <c r="J95" s="15"/>
      <c r="K95" s="15"/>
      <c r="L95" s="15"/>
      <c r="M95" s="15"/>
      <c r="N95" s="130">
        <f t="shared" si="77"/>
        <v>315</v>
      </c>
      <c r="O95" s="344">
        <f t="shared" si="79"/>
        <v>300</v>
      </c>
      <c r="P95" s="344">
        <f t="shared" si="80"/>
        <v>15</v>
      </c>
      <c r="Q95" s="344">
        <f t="shared" si="81"/>
        <v>0</v>
      </c>
      <c r="R95" s="15"/>
    </row>
    <row r="96" spans="1:18" ht="45">
      <c r="A96" s="8">
        <v>5</v>
      </c>
      <c r="B96" s="319" t="s">
        <v>481</v>
      </c>
      <c r="C96" s="8" t="s">
        <v>482</v>
      </c>
      <c r="D96" s="8" t="s">
        <v>483</v>
      </c>
      <c r="E96" s="8" t="s">
        <v>53</v>
      </c>
      <c r="F96" s="127">
        <f t="shared" si="76"/>
        <v>1323</v>
      </c>
      <c r="G96" s="282">
        <v>1260</v>
      </c>
      <c r="H96" s="127">
        <v>63</v>
      </c>
      <c r="I96" s="15">
        <v>0</v>
      </c>
      <c r="J96" s="15"/>
      <c r="K96" s="15"/>
      <c r="L96" s="15"/>
      <c r="M96" s="15"/>
      <c r="N96" s="130">
        <f t="shared" si="77"/>
        <v>1323</v>
      </c>
      <c r="O96" s="344">
        <f t="shared" si="79"/>
        <v>1260</v>
      </c>
      <c r="P96" s="344">
        <f t="shared" si="80"/>
        <v>63</v>
      </c>
      <c r="Q96" s="344">
        <f t="shared" si="81"/>
        <v>0</v>
      </c>
      <c r="R96" s="15"/>
    </row>
    <row r="97" spans="1:18" ht="45">
      <c r="A97" s="8">
        <v>6</v>
      </c>
      <c r="B97" s="319" t="s">
        <v>484</v>
      </c>
      <c r="C97" s="8" t="s">
        <v>482</v>
      </c>
      <c r="D97" s="8" t="s">
        <v>483</v>
      </c>
      <c r="E97" s="8" t="s">
        <v>53</v>
      </c>
      <c r="F97" s="127">
        <f t="shared" si="76"/>
        <v>1050</v>
      </c>
      <c r="G97" s="282">
        <v>1000</v>
      </c>
      <c r="H97" s="127">
        <v>50</v>
      </c>
      <c r="I97" s="15">
        <v>0</v>
      </c>
      <c r="J97" s="15"/>
      <c r="K97" s="15"/>
      <c r="L97" s="15"/>
      <c r="M97" s="15"/>
      <c r="N97" s="130">
        <f t="shared" si="77"/>
        <v>1050</v>
      </c>
      <c r="O97" s="344">
        <f t="shared" si="79"/>
        <v>1000</v>
      </c>
      <c r="P97" s="344">
        <f t="shared" si="80"/>
        <v>50</v>
      </c>
      <c r="Q97" s="344">
        <f t="shared" si="81"/>
        <v>0</v>
      </c>
      <c r="R97" s="15"/>
    </row>
    <row r="98" spans="1:18">
      <c r="A98" s="6" t="s">
        <v>499</v>
      </c>
      <c r="B98" s="317" t="s">
        <v>500</v>
      </c>
      <c r="C98" s="22"/>
      <c r="D98" s="21">
        <v>0</v>
      </c>
      <c r="E98" s="21"/>
      <c r="F98" s="334">
        <f>SUM(F99:F109)</f>
        <v>3717</v>
      </c>
      <c r="G98" s="335">
        <f>SUM(G99:G109)</f>
        <v>3540</v>
      </c>
      <c r="H98" s="334">
        <f>SUM(H99:H109)</f>
        <v>177</v>
      </c>
      <c r="I98" s="334">
        <f>SUM(I99:I109)</f>
        <v>0</v>
      </c>
      <c r="J98" s="334"/>
      <c r="K98" s="334"/>
      <c r="L98" s="334"/>
      <c r="M98" s="334"/>
      <c r="N98" s="334">
        <f>SUM(N99:N109)</f>
        <v>3717</v>
      </c>
      <c r="O98" s="334">
        <f>SUM(O99:O109)</f>
        <v>3540</v>
      </c>
      <c r="P98" s="334">
        <f>SUM(P99:P109)</f>
        <v>177</v>
      </c>
      <c r="Q98" s="334">
        <f>SUM(Q99:Q109)</f>
        <v>0</v>
      </c>
      <c r="R98" s="336"/>
    </row>
    <row r="99" spans="1:18" ht="90">
      <c r="A99" s="8">
        <v>7</v>
      </c>
      <c r="B99" s="319" t="s">
        <v>512</v>
      </c>
      <c r="C99" s="8" t="s">
        <v>513</v>
      </c>
      <c r="D99" s="8" t="s">
        <v>94</v>
      </c>
      <c r="E99" s="8" t="s">
        <v>53</v>
      </c>
      <c r="F99" s="127">
        <f t="shared" si="76"/>
        <v>483</v>
      </c>
      <c r="G99" s="282">
        <v>460</v>
      </c>
      <c r="H99" s="127">
        <v>23</v>
      </c>
      <c r="I99" s="15">
        <v>0</v>
      </c>
      <c r="J99" s="15"/>
      <c r="K99" s="15"/>
      <c r="L99" s="15"/>
      <c r="M99" s="15"/>
      <c r="N99" s="130">
        <f t="shared" si="77"/>
        <v>483</v>
      </c>
      <c r="O99" s="344">
        <f>+G99</f>
        <v>460</v>
      </c>
      <c r="P99" s="344">
        <f t="shared" ref="P99:Q99" si="82">+H99</f>
        <v>23</v>
      </c>
      <c r="Q99" s="344">
        <f t="shared" si="82"/>
        <v>0</v>
      </c>
      <c r="R99" s="15"/>
    </row>
    <row r="100" spans="1:18" ht="90">
      <c r="A100" s="8">
        <v>8</v>
      </c>
      <c r="B100" s="319" t="s">
        <v>514</v>
      </c>
      <c r="C100" s="8" t="s">
        <v>515</v>
      </c>
      <c r="D100" s="8" t="s">
        <v>286</v>
      </c>
      <c r="E100" s="8" t="s">
        <v>53</v>
      </c>
      <c r="F100" s="127">
        <f>G100+H100</f>
        <v>483</v>
      </c>
      <c r="G100" s="282">
        <v>460</v>
      </c>
      <c r="H100" s="127">
        <v>23</v>
      </c>
      <c r="I100" s="15">
        <v>0</v>
      </c>
      <c r="J100" s="15"/>
      <c r="K100" s="15"/>
      <c r="L100" s="15"/>
      <c r="M100" s="15"/>
      <c r="N100" s="130">
        <f t="shared" si="77"/>
        <v>483</v>
      </c>
      <c r="O100" s="344">
        <f t="shared" ref="O100:O109" si="83">+G100</f>
        <v>460</v>
      </c>
      <c r="P100" s="344">
        <f t="shared" ref="P100:P109" si="84">+H100</f>
        <v>23</v>
      </c>
      <c r="Q100" s="344">
        <f t="shared" ref="Q100:Q109" si="85">+I100</f>
        <v>0</v>
      </c>
      <c r="R100" s="15"/>
    </row>
    <row r="101" spans="1:18" ht="90">
      <c r="A101" s="8">
        <v>9</v>
      </c>
      <c r="B101" s="319" t="s">
        <v>516</v>
      </c>
      <c r="C101" s="8" t="s">
        <v>511</v>
      </c>
      <c r="D101" s="8" t="s">
        <v>94</v>
      </c>
      <c r="E101" s="8" t="s">
        <v>53</v>
      </c>
      <c r="F101" s="127">
        <f t="shared" si="76"/>
        <v>430.5</v>
      </c>
      <c r="G101" s="282">
        <v>410</v>
      </c>
      <c r="H101" s="127">
        <v>20.5</v>
      </c>
      <c r="I101" s="15">
        <v>0</v>
      </c>
      <c r="J101" s="15"/>
      <c r="K101" s="15"/>
      <c r="L101" s="15"/>
      <c r="M101" s="15"/>
      <c r="N101" s="130">
        <f t="shared" si="77"/>
        <v>430.5</v>
      </c>
      <c r="O101" s="344">
        <f t="shared" si="83"/>
        <v>410</v>
      </c>
      <c r="P101" s="344">
        <f t="shared" si="84"/>
        <v>20.5</v>
      </c>
      <c r="Q101" s="344">
        <f t="shared" si="85"/>
        <v>0</v>
      </c>
      <c r="R101" s="15"/>
    </row>
    <row r="102" spans="1:18" ht="90">
      <c r="A102" s="8">
        <v>10</v>
      </c>
      <c r="B102" s="319" t="s">
        <v>809</v>
      </c>
      <c r="C102" s="8" t="s">
        <v>334</v>
      </c>
      <c r="D102" s="8" t="s">
        <v>94</v>
      </c>
      <c r="E102" s="8" t="s">
        <v>53</v>
      </c>
      <c r="F102" s="127">
        <f t="shared" si="76"/>
        <v>430.5</v>
      </c>
      <c r="G102" s="282">
        <v>410</v>
      </c>
      <c r="H102" s="127">
        <v>20.5</v>
      </c>
      <c r="I102" s="15">
        <v>0</v>
      </c>
      <c r="J102" s="15"/>
      <c r="K102" s="15"/>
      <c r="L102" s="15"/>
      <c r="M102" s="15"/>
      <c r="N102" s="130">
        <f t="shared" si="77"/>
        <v>430.5</v>
      </c>
      <c r="O102" s="344">
        <f t="shared" si="83"/>
        <v>410</v>
      </c>
      <c r="P102" s="344">
        <f t="shared" si="84"/>
        <v>20.5</v>
      </c>
      <c r="Q102" s="344">
        <f t="shared" si="85"/>
        <v>0</v>
      </c>
      <c r="R102" s="15"/>
    </row>
    <row r="103" spans="1:18" ht="90">
      <c r="A103" s="8">
        <v>11</v>
      </c>
      <c r="B103" s="319" t="s">
        <v>819</v>
      </c>
      <c r="C103" s="8" t="s">
        <v>334</v>
      </c>
      <c r="D103" s="8" t="s">
        <v>159</v>
      </c>
      <c r="E103" s="8" t="s">
        <v>53</v>
      </c>
      <c r="F103" s="127">
        <f t="shared" si="76"/>
        <v>420</v>
      </c>
      <c r="G103" s="282">
        <v>400</v>
      </c>
      <c r="H103" s="127">
        <v>20</v>
      </c>
      <c r="I103" s="15">
        <v>0</v>
      </c>
      <c r="J103" s="15"/>
      <c r="K103" s="15"/>
      <c r="L103" s="15"/>
      <c r="M103" s="15"/>
      <c r="N103" s="130">
        <f t="shared" si="77"/>
        <v>420</v>
      </c>
      <c r="O103" s="344">
        <f t="shared" si="83"/>
        <v>400</v>
      </c>
      <c r="P103" s="344">
        <f t="shared" si="84"/>
        <v>20</v>
      </c>
      <c r="Q103" s="344">
        <f t="shared" si="85"/>
        <v>0</v>
      </c>
      <c r="R103" s="15"/>
    </row>
    <row r="104" spans="1:18" ht="90">
      <c r="A104" s="156">
        <v>12</v>
      </c>
      <c r="B104" s="319" t="s">
        <v>820</v>
      </c>
      <c r="C104" s="8" t="s">
        <v>511</v>
      </c>
      <c r="D104" s="8" t="s">
        <v>159</v>
      </c>
      <c r="E104" s="8" t="s">
        <v>53</v>
      </c>
      <c r="F104" s="127">
        <f t="shared" si="76"/>
        <v>420</v>
      </c>
      <c r="G104" s="282">
        <v>400</v>
      </c>
      <c r="H104" s="127">
        <v>20</v>
      </c>
      <c r="I104" s="15">
        <v>0</v>
      </c>
      <c r="J104" s="15"/>
      <c r="K104" s="15"/>
      <c r="L104" s="15"/>
      <c r="M104" s="15"/>
      <c r="N104" s="130">
        <f t="shared" si="77"/>
        <v>420</v>
      </c>
      <c r="O104" s="344">
        <f t="shared" si="83"/>
        <v>400</v>
      </c>
      <c r="P104" s="344">
        <f t="shared" si="84"/>
        <v>20</v>
      </c>
      <c r="Q104" s="344">
        <f t="shared" si="85"/>
        <v>0</v>
      </c>
      <c r="R104" s="15"/>
    </row>
    <row r="105" spans="1:18" ht="90">
      <c r="A105" s="8">
        <v>13</v>
      </c>
      <c r="B105" s="319" t="s">
        <v>517</v>
      </c>
      <c r="C105" s="8" t="s">
        <v>506</v>
      </c>
      <c r="D105" s="8" t="s">
        <v>159</v>
      </c>
      <c r="E105" s="8" t="s">
        <v>53</v>
      </c>
      <c r="F105" s="127">
        <f t="shared" si="76"/>
        <v>420</v>
      </c>
      <c r="G105" s="282">
        <v>400</v>
      </c>
      <c r="H105" s="127">
        <v>20</v>
      </c>
      <c r="I105" s="15">
        <v>0</v>
      </c>
      <c r="J105" s="15"/>
      <c r="K105" s="15"/>
      <c r="L105" s="15"/>
      <c r="M105" s="15"/>
      <c r="N105" s="130">
        <f t="shared" si="77"/>
        <v>420</v>
      </c>
      <c r="O105" s="344">
        <f t="shared" si="83"/>
        <v>400</v>
      </c>
      <c r="P105" s="344">
        <f t="shared" si="84"/>
        <v>20</v>
      </c>
      <c r="Q105" s="344">
        <f t="shared" si="85"/>
        <v>0</v>
      </c>
      <c r="R105" s="15"/>
    </row>
    <row r="106" spans="1:18" ht="30">
      <c r="A106" s="8">
        <v>14</v>
      </c>
      <c r="B106" s="319" t="s">
        <v>518</v>
      </c>
      <c r="C106" s="8" t="s">
        <v>502</v>
      </c>
      <c r="D106" s="8" t="s">
        <v>519</v>
      </c>
      <c r="E106" s="8" t="s">
        <v>53</v>
      </c>
      <c r="F106" s="127">
        <f t="shared" si="76"/>
        <v>157.5</v>
      </c>
      <c r="G106" s="282">
        <v>150</v>
      </c>
      <c r="H106" s="127">
        <v>7.5</v>
      </c>
      <c r="I106" s="15">
        <v>0</v>
      </c>
      <c r="J106" s="15"/>
      <c r="K106" s="15"/>
      <c r="L106" s="15"/>
      <c r="M106" s="15"/>
      <c r="N106" s="130">
        <f t="shared" si="77"/>
        <v>157.5</v>
      </c>
      <c r="O106" s="344">
        <f t="shared" si="83"/>
        <v>150</v>
      </c>
      <c r="P106" s="344">
        <f t="shared" si="84"/>
        <v>7.5</v>
      </c>
      <c r="Q106" s="344">
        <f t="shared" si="85"/>
        <v>0</v>
      </c>
      <c r="R106" s="15"/>
    </row>
    <row r="107" spans="1:18" ht="30">
      <c r="A107" s="8">
        <v>15</v>
      </c>
      <c r="B107" s="319" t="s">
        <v>520</v>
      </c>
      <c r="C107" s="8" t="s">
        <v>502</v>
      </c>
      <c r="D107" s="8" t="s">
        <v>521</v>
      </c>
      <c r="E107" s="8" t="s">
        <v>53</v>
      </c>
      <c r="F107" s="127">
        <f t="shared" si="76"/>
        <v>210</v>
      </c>
      <c r="G107" s="282">
        <v>200</v>
      </c>
      <c r="H107" s="127">
        <v>10</v>
      </c>
      <c r="I107" s="15">
        <v>0</v>
      </c>
      <c r="J107" s="15"/>
      <c r="K107" s="15"/>
      <c r="L107" s="15"/>
      <c r="M107" s="15"/>
      <c r="N107" s="130">
        <f t="shared" si="77"/>
        <v>210</v>
      </c>
      <c r="O107" s="344">
        <f t="shared" si="83"/>
        <v>200</v>
      </c>
      <c r="P107" s="344">
        <f t="shared" si="84"/>
        <v>10</v>
      </c>
      <c r="Q107" s="344">
        <f t="shared" si="85"/>
        <v>0</v>
      </c>
      <c r="R107" s="15"/>
    </row>
    <row r="108" spans="1:18" ht="30">
      <c r="A108" s="8">
        <v>16</v>
      </c>
      <c r="B108" s="319" t="s">
        <v>522</v>
      </c>
      <c r="C108" s="8" t="s">
        <v>515</v>
      </c>
      <c r="D108" s="8" t="s">
        <v>523</v>
      </c>
      <c r="E108" s="8" t="s">
        <v>53</v>
      </c>
      <c r="F108" s="127">
        <f t="shared" si="76"/>
        <v>52.5</v>
      </c>
      <c r="G108" s="282">
        <v>50</v>
      </c>
      <c r="H108" s="127">
        <v>2.5</v>
      </c>
      <c r="I108" s="15">
        <v>0</v>
      </c>
      <c r="J108" s="15"/>
      <c r="K108" s="15"/>
      <c r="L108" s="15"/>
      <c r="M108" s="15"/>
      <c r="N108" s="130">
        <f t="shared" si="77"/>
        <v>52.5</v>
      </c>
      <c r="O108" s="344">
        <f t="shared" si="83"/>
        <v>50</v>
      </c>
      <c r="P108" s="344">
        <f t="shared" si="84"/>
        <v>2.5</v>
      </c>
      <c r="Q108" s="344">
        <f t="shared" si="85"/>
        <v>0</v>
      </c>
      <c r="R108" s="15"/>
    </row>
    <row r="109" spans="1:18" ht="45">
      <c r="A109" s="8">
        <v>17</v>
      </c>
      <c r="B109" s="319" t="s">
        <v>524</v>
      </c>
      <c r="C109" s="8" t="s">
        <v>513</v>
      </c>
      <c r="D109" s="8" t="s">
        <v>525</v>
      </c>
      <c r="E109" s="8" t="s">
        <v>53</v>
      </c>
      <c r="F109" s="127">
        <f t="shared" si="76"/>
        <v>210</v>
      </c>
      <c r="G109" s="282">
        <v>200</v>
      </c>
      <c r="H109" s="127">
        <v>10</v>
      </c>
      <c r="I109" s="15">
        <v>0</v>
      </c>
      <c r="J109" s="15"/>
      <c r="K109" s="15"/>
      <c r="L109" s="15"/>
      <c r="M109" s="15"/>
      <c r="N109" s="130">
        <f t="shared" si="77"/>
        <v>210</v>
      </c>
      <c r="O109" s="344">
        <f t="shared" si="83"/>
        <v>200</v>
      </c>
      <c r="P109" s="344">
        <f t="shared" si="84"/>
        <v>10</v>
      </c>
      <c r="Q109" s="344">
        <f t="shared" si="85"/>
        <v>0</v>
      </c>
      <c r="R109" s="15"/>
    </row>
  </sheetData>
  <mergeCells count="14">
    <mergeCell ref="R4:R5"/>
    <mergeCell ref="B8:C8"/>
    <mergeCell ref="B10:C10"/>
    <mergeCell ref="J4:M4"/>
    <mergeCell ref="A1:R1"/>
    <mergeCell ref="A2:R2"/>
    <mergeCell ref="H3:R3"/>
    <mergeCell ref="A4:A5"/>
    <mergeCell ref="B4:B5"/>
    <mergeCell ref="C4:C5"/>
    <mergeCell ref="D4:D5"/>
    <mergeCell ref="E4:E5"/>
    <mergeCell ref="F4:I4"/>
    <mergeCell ref="N4:Q4"/>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00"/>
  <sheetViews>
    <sheetView topLeftCell="A82" zoomScale="55" zoomScaleNormal="55" workbookViewId="0">
      <selection activeCell="O101" sqref="O101"/>
    </sheetView>
  </sheetViews>
  <sheetFormatPr defaultRowHeight="15"/>
  <cols>
    <col min="1" max="1" width="6.28515625" customWidth="1"/>
    <col min="2" max="2" width="34.42578125" customWidth="1"/>
    <col min="3" max="3" width="12.7109375" customWidth="1"/>
    <col min="4" max="4" width="31.42578125" customWidth="1"/>
    <col min="6" max="13" width="11.85546875" customWidth="1"/>
  </cols>
  <sheetData>
    <row r="1" spans="1:14">
      <c r="A1" s="621" t="s">
        <v>553</v>
      </c>
      <c r="B1" s="621"/>
      <c r="C1" s="621"/>
      <c r="D1" s="621"/>
      <c r="E1" s="621"/>
      <c r="F1" s="621"/>
      <c r="G1" s="621"/>
      <c r="H1" s="621"/>
      <c r="I1" s="621"/>
      <c r="J1" s="621"/>
      <c r="K1" s="621"/>
      <c r="L1" s="621"/>
      <c r="M1" s="621"/>
      <c r="N1" s="621"/>
    </row>
    <row r="2" spans="1:14">
      <c r="A2" s="622" t="s">
        <v>913</v>
      </c>
      <c r="B2" s="622"/>
      <c r="C2" s="622"/>
      <c r="D2" s="622"/>
      <c r="E2" s="622"/>
      <c r="F2" s="622"/>
      <c r="G2" s="622"/>
      <c r="H2" s="622"/>
      <c r="I2" s="622"/>
      <c r="J2" s="622"/>
      <c r="K2" s="622"/>
      <c r="L2" s="622"/>
      <c r="M2" s="622"/>
      <c r="N2" s="622"/>
    </row>
    <row r="3" spans="1:14">
      <c r="A3" s="2"/>
      <c r="B3" s="227"/>
      <c r="C3" s="2"/>
      <c r="D3" s="2"/>
      <c r="E3" s="2"/>
      <c r="F3" s="228"/>
      <c r="G3" s="275"/>
      <c r="H3" s="623" t="s">
        <v>0</v>
      </c>
      <c r="I3" s="623"/>
      <c r="J3" s="623"/>
      <c r="K3" s="623"/>
      <c r="L3" s="623"/>
      <c r="M3" s="623"/>
      <c r="N3" s="623"/>
    </row>
    <row r="4" spans="1:14">
      <c r="A4" s="624" t="s">
        <v>1</v>
      </c>
      <c r="B4" s="625" t="s">
        <v>2</v>
      </c>
      <c r="C4" s="624" t="s">
        <v>3</v>
      </c>
      <c r="D4" s="624" t="s">
        <v>4</v>
      </c>
      <c r="E4" s="624" t="s">
        <v>5</v>
      </c>
      <c r="F4" s="626" t="s">
        <v>6</v>
      </c>
      <c r="G4" s="627"/>
      <c r="H4" s="627"/>
      <c r="I4" s="628"/>
      <c r="J4" s="626" t="s">
        <v>7</v>
      </c>
      <c r="K4" s="627"/>
      <c r="L4" s="627"/>
      <c r="M4" s="628"/>
      <c r="N4" s="624" t="s">
        <v>8</v>
      </c>
    </row>
    <row r="5" spans="1:14" ht="42.75">
      <c r="A5" s="624"/>
      <c r="B5" s="625"/>
      <c r="C5" s="624"/>
      <c r="D5" s="624"/>
      <c r="E5" s="624"/>
      <c r="F5" s="3" t="s">
        <v>9</v>
      </c>
      <c r="G5" s="276" t="s">
        <v>10</v>
      </c>
      <c r="H5" s="3" t="s">
        <v>11</v>
      </c>
      <c r="I5" s="3" t="s">
        <v>12</v>
      </c>
      <c r="J5" s="3" t="s">
        <v>9</v>
      </c>
      <c r="K5" s="3" t="s">
        <v>10</v>
      </c>
      <c r="L5" s="3" t="s">
        <v>11</v>
      </c>
      <c r="M5" s="3" t="s">
        <v>12</v>
      </c>
      <c r="N5" s="624"/>
    </row>
    <row r="6" spans="1:14">
      <c r="A6" s="4"/>
      <c r="B6" s="226" t="s">
        <v>13</v>
      </c>
      <c r="C6" s="4"/>
      <c r="D6" s="4"/>
      <c r="E6" s="4"/>
      <c r="F6" s="5">
        <f t="shared" ref="F6:M6" si="0">F7+F13+F15+F17+F1026+F1029+F1035+F1037</f>
        <v>241228</v>
      </c>
      <c r="G6" s="274">
        <f t="shared" si="0"/>
        <v>231351</v>
      </c>
      <c r="H6" s="5">
        <f t="shared" si="0"/>
        <v>9877</v>
      </c>
      <c r="I6" s="5">
        <f t="shared" si="0"/>
        <v>0</v>
      </c>
      <c r="J6" s="5">
        <f t="shared" si="0"/>
        <v>49667</v>
      </c>
      <c r="K6" s="5">
        <f t="shared" si="0"/>
        <v>47503</v>
      </c>
      <c r="L6" s="5">
        <f t="shared" si="0"/>
        <v>2164</v>
      </c>
      <c r="M6" s="5">
        <f t="shared" si="0"/>
        <v>0</v>
      </c>
      <c r="N6" s="4"/>
    </row>
    <row r="7" spans="1:14" ht="57" hidden="1">
      <c r="A7" s="226" t="s">
        <v>14</v>
      </c>
      <c r="B7" s="229" t="s">
        <v>15</v>
      </c>
      <c r="C7" s="229"/>
      <c r="D7" s="229"/>
      <c r="E7" s="229"/>
      <c r="F7" s="230">
        <f>F8+F10</f>
        <v>135888</v>
      </c>
      <c r="G7" s="277">
        <f>G8+G10</f>
        <v>130885</v>
      </c>
      <c r="H7" s="230">
        <f>H8+H10</f>
        <v>5003</v>
      </c>
      <c r="I7" s="230"/>
      <c r="J7" s="230">
        <f>J8+J10</f>
        <v>34687</v>
      </c>
      <c r="K7" s="230">
        <f>K8+K10</f>
        <v>33141</v>
      </c>
      <c r="L7" s="230">
        <f>L8+L10</f>
        <v>1546</v>
      </c>
      <c r="M7" s="230">
        <f>M8+M10</f>
        <v>0</v>
      </c>
      <c r="N7" s="229"/>
    </row>
    <row r="8" spans="1:14" hidden="1">
      <c r="A8" s="6" t="s">
        <v>16</v>
      </c>
      <c r="B8" s="629" t="s">
        <v>17</v>
      </c>
      <c r="C8" s="629"/>
      <c r="D8" s="232"/>
      <c r="E8" s="232"/>
      <c r="F8" s="233">
        <f t="shared" ref="F8:F14" si="1">G8+H8</f>
        <v>9796</v>
      </c>
      <c r="G8" s="278">
        <f>SUM(G9:G9)</f>
        <v>9020</v>
      </c>
      <c r="H8" s="233">
        <f>SUM(H9:H9)</f>
        <v>776</v>
      </c>
      <c r="I8" s="233">
        <f>J8+K8</f>
        <v>1020</v>
      </c>
      <c r="J8" s="233">
        <f>SUM(J9:J9)</f>
        <v>530</v>
      </c>
      <c r="K8" s="233">
        <f>SUM(K9:K9)</f>
        <v>490</v>
      </c>
      <c r="L8" s="233">
        <f>SUM(L9:L9)</f>
        <v>40</v>
      </c>
      <c r="M8" s="233">
        <f>SUM(M9:M9)</f>
        <v>0</v>
      </c>
      <c r="N8" s="232"/>
    </row>
    <row r="9" spans="1:14" ht="30" hidden="1">
      <c r="A9" s="8">
        <v>5</v>
      </c>
      <c r="B9" s="234" t="s">
        <v>23</v>
      </c>
      <c r="C9" s="234"/>
      <c r="D9" s="234"/>
      <c r="E9" s="9" t="s">
        <v>19</v>
      </c>
      <c r="F9" s="235">
        <f t="shared" si="1"/>
        <v>9796</v>
      </c>
      <c r="G9" s="279">
        <v>9020</v>
      </c>
      <c r="H9" s="236">
        <v>776</v>
      </c>
      <c r="I9" s="234"/>
      <c r="J9" s="235">
        <f t="shared" ref="J9" si="2">K9+L9</f>
        <v>530</v>
      </c>
      <c r="K9" s="237">
        <v>490</v>
      </c>
      <c r="L9" s="237">
        <v>40</v>
      </c>
      <c r="M9" s="237"/>
      <c r="N9" s="234"/>
    </row>
    <row r="10" spans="1:14" hidden="1">
      <c r="A10" s="6" t="s">
        <v>26</v>
      </c>
      <c r="B10" s="678" t="s">
        <v>27</v>
      </c>
      <c r="C10" s="679"/>
      <c r="D10" s="6"/>
      <c r="E10" s="6"/>
      <c r="F10" s="233">
        <f t="shared" si="1"/>
        <v>126092</v>
      </c>
      <c r="G10" s="278">
        <f>SUM(G11:G12)</f>
        <v>121865</v>
      </c>
      <c r="H10" s="233">
        <f>SUM(H11:H12)</f>
        <v>4227</v>
      </c>
      <c r="I10" s="233"/>
      <c r="J10" s="233">
        <f t="shared" ref="J10:M10" si="3">SUM(J11:J12)</f>
        <v>34157</v>
      </c>
      <c r="K10" s="233">
        <f t="shared" si="3"/>
        <v>32651</v>
      </c>
      <c r="L10" s="233">
        <f t="shared" si="3"/>
        <v>1506</v>
      </c>
      <c r="M10" s="233">
        <f t="shared" si="3"/>
        <v>0</v>
      </c>
      <c r="N10" s="6"/>
    </row>
    <row r="11" spans="1:14" ht="60" hidden="1">
      <c r="A11" s="10">
        <v>1</v>
      </c>
      <c r="B11" s="234" t="s">
        <v>28</v>
      </c>
      <c r="C11" s="10" t="s">
        <v>29</v>
      </c>
      <c r="D11" s="10" t="s">
        <v>30</v>
      </c>
      <c r="E11" s="8" t="s">
        <v>31</v>
      </c>
      <c r="F11" s="235">
        <f t="shared" si="1"/>
        <v>70000</v>
      </c>
      <c r="G11" s="280">
        <v>66247</v>
      </c>
      <c r="H11" s="235">
        <v>3753</v>
      </c>
      <c r="I11" s="238"/>
      <c r="J11" s="235">
        <f>K11+L11</f>
        <v>32157</v>
      </c>
      <c r="K11" s="235">
        <v>30651</v>
      </c>
      <c r="L11" s="235">
        <v>1506</v>
      </c>
      <c r="M11" s="238"/>
      <c r="N11" s="4"/>
    </row>
    <row r="12" spans="1:14" ht="60" hidden="1">
      <c r="A12" s="10">
        <v>2</v>
      </c>
      <c r="B12" s="234" t="s">
        <v>32</v>
      </c>
      <c r="C12" s="10" t="s">
        <v>29</v>
      </c>
      <c r="D12" s="10" t="s">
        <v>30</v>
      </c>
      <c r="E12" s="8" t="s">
        <v>33</v>
      </c>
      <c r="F12" s="235">
        <f t="shared" si="1"/>
        <v>56092</v>
      </c>
      <c r="G12" s="280">
        <v>55618</v>
      </c>
      <c r="H12" s="235">
        <v>474</v>
      </c>
      <c r="I12" s="239"/>
      <c r="J12" s="235">
        <f>K12+L12</f>
        <v>2000</v>
      </c>
      <c r="K12" s="235">
        <v>2000</v>
      </c>
      <c r="L12" s="235"/>
      <c r="M12" s="238"/>
      <c r="N12" s="4"/>
    </row>
    <row r="13" spans="1:14" ht="42.75" hidden="1">
      <c r="A13" s="226" t="s">
        <v>34</v>
      </c>
      <c r="B13" s="229" t="s">
        <v>35</v>
      </c>
      <c r="C13" s="229"/>
      <c r="D13" s="229"/>
      <c r="E13" s="4"/>
      <c r="F13" s="240">
        <f t="shared" si="1"/>
        <v>45000</v>
      </c>
      <c r="G13" s="281">
        <f>SUM(G14:G14)</f>
        <v>43000</v>
      </c>
      <c r="H13" s="240">
        <f>SUM(H14:H14)</f>
        <v>2000</v>
      </c>
      <c r="I13" s="241"/>
      <c r="J13" s="240">
        <f>K13+L13</f>
        <v>2000</v>
      </c>
      <c r="K13" s="240">
        <f>SUM(K14:K14)</f>
        <v>2000</v>
      </c>
      <c r="L13" s="240">
        <f>SUM(L14:L14)</f>
        <v>0</v>
      </c>
      <c r="M13" s="240">
        <f>SUM(M14:M14)</f>
        <v>0</v>
      </c>
      <c r="N13" s="4"/>
    </row>
    <row r="14" spans="1:14" ht="60" hidden="1">
      <c r="A14" s="10">
        <v>5</v>
      </c>
      <c r="B14" s="234" t="s">
        <v>37</v>
      </c>
      <c r="C14" s="10" t="s">
        <v>38</v>
      </c>
      <c r="D14" s="10" t="s">
        <v>36</v>
      </c>
      <c r="E14" s="8" t="s">
        <v>33</v>
      </c>
      <c r="F14" s="235">
        <f t="shared" si="1"/>
        <v>45000</v>
      </c>
      <c r="G14" s="280">
        <v>43000</v>
      </c>
      <c r="H14" s="235">
        <v>2000</v>
      </c>
      <c r="I14" s="239"/>
      <c r="J14" s="235">
        <f t="shared" ref="J14" si="4">K14+L14</f>
        <v>2000</v>
      </c>
      <c r="K14" s="235">
        <v>2000</v>
      </c>
      <c r="L14" s="235"/>
      <c r="M14" s="238"/>
      <c r="N14" s="4"/>
    </row>
    <row r="15" spans="1:14" ht="85.5" hidden="1">
      <c r="A15" s="11" t="s">
        <v>39</v>
      </c>
      <c r="B15" s="232" t="s">
        <v>40</v>
      </c>
      <c r="C15" s="11"/>
      <c r="D15" s="11"/>
      <c r="E15" s="226"/>
      <c r="F15" s="240">
        <f t="shared" ref="F15:M15" si="5">F16</f>
        <v>30170</v>
      </c>
      <c r="G15" s="281">
        <f t="shared" si="5"/>
        <v>28733</v>
      </c>
      <c r="H15" s="240">
        <f t="shared" si="5"/>
        <v>1437</v>
      </c>
      <c r="I15" s="240">
        <f t="shared" si="5"/>
        <v>0</v>
      </c>
      <c r="J15" s="240">
        <f t="shared" si="5"/>
        <v>6490</v>
      </c>
      <c r="K15" s="240">
        <f t="shared" si="5"/>
        <v>6181</v>
      </c>
      <c r="L15" s="240">
        <f t="shared" si="5"/>
        <v>309</v>
      </c>
      <c r="M15" s="240">
        <f t="shared" si="5"/>
        <v>0</v>
      </c>
      <c r="N15" s="6"/>
    </row>
    <row r="16" spans="1:14" ht="30" hidden="1">
      <c r="A16" s="10">
        <v>1</v>
      </c>
      <c r="B16" s="234" t="s">
        <v>41</v>
      </c>
      <c r="C16" s="10" t="s">
        <v>42</v>
      </c>
      <c r="D16" s="10" t="s">
        <v>43</v>
      </c>
      <c r="E16" s="8" t="s">
        <v>31</v>
      </c>
      <c r="F16" s="235">
        <f>G16+H16</f>
        <v>30170</v>
      </c>
      <c r="G16" s="280">
        <v>28733</v>
      </c>
      <c r="H16" s="235">
        <v>1437</v>
      </c>
      <c r="I16" s="239"/>
      <c r="J16" s="235">
        <f>K16+L16</f>
        <v>6490</v>
      </c>
      <c r="K16" s="235">
        <v>6181</v>
      </c>
      <c r="L16" s="235">
        <v>309</v>
      </c>
      <c r="M16" s="238"/>
      <c r="N16" s="4"/>
    </row>
    <row r="17" spans="1:15" ht="57" hidden="1">
      <c r="A17" s="226" t="s">
        <v>44</v>
      </c>
      <c r="B17" s="229" t="s">
        <v>45</v>
      </c>
      <c r="C17" s="229"/>
      <c r="D17" s="229"/>
      <c r="E17" s="229"/>
      <c r="F17" s="230">
        <f t="shared" ref="F17:M17" si="6">F18+F1003+F1007+F1009</f>
        <v>30170</v>
      </c>
      <c r="G17" s="277">
        <f t="shared" si="6"/>
        <v>28733</v>
      </c>
      <c r="H17" s="230">
        <f t="shared" si="6"/>
        <v>1437</v>
      </c>
      <c r="I17" s="230">
        <f t="shared" si="6"/>
        <v>0</v>
      </c>
      <c r="J17" s="230">
        <f t="shared" si="6"/>
        <v>6490</v>
      </c>
      <c r="K17" s="230">
        <f t="shared" si="6"/>
        <v>6181</v>
      </c>
      <c r="L17" s="230">
        <f t="shared" si="6"/>
        <v>309</v>
      </c>
      <c r="M17" s="230">
        <f t="shared" si="6"/>
        <v>0</v>
      </c>
      <c r="N17" s="229"/>
    </row>
    <row r="18" spans="1:15" ht="30" hidden="1">
      <c r="A18" s="10">
        <v>1</v>
      </c>
      <c r="B18" s="9" t="s">
        <v>41</v>
      </c>
      <c r="C18" s="10" t="s">
        <v>42</v>
      </c>
      <c r="D18" s="10" t="s">
        <v>43</v>
      </c>
      <c r="E18" s="8" t="s">
        <v>31</v>
      </c>
      <c r="F18" s="127">
        <f>G18+H18</f>
        <v>30170</v>
      </c>
      <c r="G18" s="282">
        <v>28733</v>
      </c>
      <c r="H18" s="127">
        <v>1437</v>
      </c>
      <c r="I18" s="128"/>
      <c r="J18" s="127">
        <f>K18+L18</f>
        <v>6490</v>
      </c>
      <c r="K18" s="127">
        <v>6181</v>
      </c>
      <c r="L18" s="127">
        <v>309</v>
      </c>
      <c r="M18" s="4"/>
      <c r="N18" s="4"/>
    </row>
    <row r="19" spans="1:15" ht="57">
      <c r="A19" s="226" t="s">
        <v>44</v>
      </c>
      <c r="B19" s="12" t="s">
        <v>45</v>
      </c>
      <c r="C19" s="12"/>
      <c r="D19" s="12"/>
      <c r="E19" s="12"/>
      <c r="F19" s="124" t="e">
        <f>F20+#REF!+#REF!+#REF!</f>
        <v>#REF!</v>
      </c>
      <c r="G19" s="283" t="e">
        <f>G20+#REF!+#REF!+#REF!</f>
        <v>#REF!</v>
      </c>
      <c r="H19" s="124" t="e">
        <f>H20+#REF!+#REF!+#REF!</f>
        <v>#REF!</v>
      </c>
      <c r="I19" s="124" t="e">
        <f>I20+#REF!+#REF!+#REF!</f>
        <v>#REF!</v>
      </c>
      <c r="J19" s="124" t="e">
        <f>J20+#REF!+#REF!+#REF!</f>
        <v>#REF!</v>
      </c>
      <c r="K19" s="124" t="e">
        <f>K20+#REF!+#REF!+#REF!</f>
        <v>#REF!</v>
      </c>
      <c r="L19" s="124" t="e">
        <f>L20+#REF!+#REF!+#REF!</f>
        <v>#REF!</v>
      </c>
      <c r="M19" s="124" t="e">
        <f>M20+#REF!+#REF!+#REF!</f>
        <v>#REF!</v>
      </c>
      <c r="N19" s="12"/>
    </row>
    <row r="20" spans="1:15" ht="60">
      <c r="A20" s="6" t="s">
        <v>46</v>
      </c>
      <c r="B20" s="125" t="s">
        <v>47</v>
      </c>
      <c r="C20" s="125"/>
      <c r="D20" s="125"/>
      <c r="E20" s="125"/>
      <c r="F20" s="129" t="e">
        <f>#REF!+#REF!+#REF!+#REF!+F21+#REF!+#REF!+#REF!</f>
        <v>#REF!</v>
      </c>
      <c r="G20" s="284" t="e">
        <f>#REF!+#REF!+#REF!+#REF!+G21+#REF!+#REF!+#REF!</f>
        <v>#REF!</v>
      </c>
      <c r="H20" s="129" t="e">
        <f>#REF!+#REF!+#REF!+#REF!+H21+#REF!+#REF!+#REF!</f>
        <v>#REF!</v>
      </c>
      <c r="I20" s="129" t="e">
        <f>#REF!+#REF!+#REF!+#REF!+I21+#REF!+#REF!+#REF!</f>
        <v>#REF!</v>
      </c>
      <c r="J20" s="129" t="e">
        <f>#REF!+#REF!+#REF!+#REF!+J21+#REF!+#REF!+#REF!</f>
        <v>#REF!</v>
      </c>
      <c r="K20" s="129" t="e">
        <f>#REF!+#REF!+#REF!+#REF!+K21+#REF!+#REF!+#REF!+0.1</f>
        <v>#REF!</v>
      </c>
      <c r="L20" s="129" t="e">
        <f>#REF!+#REF!+#REF!+#REF!+L21+#REF!+#REF!+#REF!</f>
        <v>#REF!</v>
      </c>
      <c r="M20" s="129" t="e">
        <f>#REF!+#REF!+#REF!+#REF!+M21+#REF!+#REF!+#REF!</f>
        <v>#REF!</v>
      </c>
      <c r="N20" s="12"/>
    </row>
    <row r="21" spans="1:15">
      <c r="A21" s="226"/>
      <c r="B21" s="226" t="s">
        <v>715</v>
      </c>
      <c r="C21" s="15"/>
      <c r="D21" s="15"/>
      <c r="E21" s="15"/>
      <c r="F21" s="377">
        <f t="shared" ref="F21:M21" si="7">F22+F26+F31+F33+F36+F42+F48+F51+F60+F56+F64+F69+F74+F78+F80+F85+F90</f>
        <v>41031.82</v>
      </c>
      <c r="G21" s="377">
        <f t="shared" si="7"/>
        <v>39076.270000000004</v>
      </c>
      <c r="H21" s="377">
        <f t="shared" si="7"/>
        <v>1955.5500000000002</v>
      </c>
      <c r="I21" s="377">
        <f t="shared" si="7"/>
        <v>0</v>
      </c>
      <c r="J21" s="377">
        <f t="shared" si="7"/>
        <v>41031.82</v>
      </c>
      <c r="K21" s="377">
        <f t="shared" si="7"/>
        <v>39076.270000000004</v>
      </c>
      <c r="L21" s="377">
        <f t="shared" si="7"/>
        <v>1955.5500000000002</v>
      </c>
      <c r="M21" s="377">
        <f t="shared" si="7"/>
        <v>0</v>
      </c>
      <c r="N21" s="351"/>
    </row>
    <row r="22" spans="1:15">
      <c r="A22" s="6" t="s">
        <v>60</v>
      </c>
      <c r="B22" s="6" t="s">
        <v>61</v>
      </c>
      <c r="C22" s="16"/>
      <c r="D22" s="16"/>
      <c r="E22" s="16"/>
      <c r="F22" s="392">
        <f t="shared" ref="F22:M22" si="8">SUM(F23:F25)</f>
        <v>1365</v>
      </c>
      <c r="G22" s="394">
        <f t="shared" si="8"/>
        <v>1300</v>
      </c>
      <c r="H22" s="394">
        <f t="shared" si="8"/>
        <v>65</v>
      </c>
      <c r="I22" s="394">
        <f t="shared" si="8"/>
        <v>0</v>
      </c>
      <c r="J22" s="394">
        <f t="shared" si="8"/>
        <v>1365</v>
      </c>
      <c r="K22" s="394">
        <f t="shared" si="8"/>
        <v>1300</v>
      </c>
      <c r="L22" s="394">
        <f t="shared" si="8"/>
        <v>65</v>
      </c>
      <c r="M22" s="394">
        <f t="shared" si="8"/>
        <v>0</v>
      </c>
      <c r="N22" s="396"/>
    </row>
    <row r="23" spans="1:15" ht="60">
      <c r="A23" s="8">
        <v>7</v>
      </c>
      <c r="B23" s="319" t="s">
        <v>76</v>
      </c>
      <c r="C23" s="8" t="s">
        <v>63</v>
      </c>
      <c r="D23" s="20" t="s">
        <v>77</v>
      </c>
      <c r="E23" s="8" t="s">
        <v>78</v>
      </c>
      <c r="F23" s="127">
        <f t="shared" ref="F23:F41" si="9">G23+H23</f>
        <v>472.5</v>
      </c>
      <c r="G23" s="282">
        <v>450</v>
      </c>
      <c r="H23" s="127">
        <v>22.5</v>
      </c>
      <c r="I23" s="15">
        <v>0</v>
      </c>
      <c r="J23" s="130">
        <f t="shared" ref="J23:J41" si="10">K23+L23</f>
        <v>472.5</v>
      </c>
      <c r="K23" s="344">
        <f>+G23</f>
        <v>450</v>
      </c>
      <c r="L23" s="344">
        <f t="shared" ref="L23:M23" si="11">+H23</f>
        <v>22.5</v>
      </c>
      <c r="M23" s="344">
        <f t="shared" si="11"/>
        <v>0</v>
      </c>
      <c r="N23" s="15"/>
      <c r="O23">
        <v>1</v>
      </c>
    </row>
    <row r="24" spans="1:15" ht="90">
      <c r="A24" s="8">
        <v>8</v>
      </c>
      <c r="B24" s="319" t="s">
        <v>79</v>
      </c>
      <c r="C24" s="8" t="s">
        <v>66</v>
      </c>
      <c r="D24" s="8" t="s">
        <v>80</v>
      </c>
      <c r="E24" s="8" t="s">
        <v>54</v>
      </c>
      <c r="F24" s="127">
        <f t="shared" si="9"/>
        <v>472.5</v>
      </c>
      <c r="G24" s="282">
        <v>450</v>
      </c>
      <c r="H24" s="127">
        <v>22.5</v>
      </c>
      <c r="I24" s="15">
        <v>0</v>
      </c>
      <c r="J24" s="130">
        <f t="shared" si="10"/>
        <v>472.5</v>
      </c>
      <c r="K24" s="344">
        <f t="shared" ref="K24:K25" si="12">+G24</f>
        <v>450</v>
      </c>
      <c r="L24" s="344">
        <f t="shared" ref="L24:L25" si="13">+H24</f>
        <v>22.5</v>
      </c>
      <c r="M24" s="344">
        <f t="shared" ref="M24:M25" si="14">+I24</f>
        <v>0</v>
      </c>
      <c r="N24" s="15"/>
      <c r="O24">
        <v>1</v>
      </c>
    </row>
    <row r="25" spans="1:15" ht="90">
      <c r="A25" s="8">
        <v>9</v>
      </c>
      <c r="B25" s="319" t="s">
        <v>81</v>
      </c>
      <c r="C25" s="8" t="s">
        <v>69</v>
      </c>
      <c r="D25" s="8" t="s">
        <v>70</v>
      </c>
      <c r="E25" s="8" t="s">
        <v>54</v>
      </c>
      <c r="F25" s="127">
        <f t="shared" si="9"/>
        <v>420</v>
      </c>
      <c r="G25" s="282">
        <v>400</v>
      </c>
      <c r="H25" s="127">
        <v>20</v>
      </c>
      <c r="I25" s="15">
        <v>0</v>
      </c>
      <c r="J25" s="130">
        <f t="shared" si="10"/>
        <v>420</v>
      </c>
      <c r="K25" s="344">
        <f t="shared" si="12"/>
        <v>400</v>
      </c>
      <c r="L25" s="344">
        <f t="shared" si="13"/>
        <v>20</v>
      </c>
      <c r="M25" s="344">
        <f t="shared" si="14"/>
        <v>0</v>
      </c>
      <c r="N25" s="15"/>
      <c r="O25">
        <v>1</v>
      </c>
    </row>
    <row r="26" spans="1:15">
      <c r="A26" s="6" t="s">
        <v>90</v>
      </c>
      <c r="B26" s="317" t="s">
        <v>91</v>
      </c>
      <c r="C26" s="6"/>
      <c r="D26" s="21">
        <v>0</v>
      </c>
      <c r="E26" s="21"/>
      <c r="F26" s="334">
        <f t="shared" ref="F26:M26" si="15">SUM(F27:F30)</f>
        <v>2994.01</v>
      </c>
      <c r="G26" s="335">
        <f t="shared" si="15"/>
        <v>2851.44</v>
      </c>
      <c r="H26" s="334">
        <f t="shared" si="15"/>
        <v>142.57</v>
      </c>
      <c r="I26" s="334">
        <f t="shared" si="15"/>
        <v>0</v>
      </c>
      <c r="J26" s="334">
        <f t="shared" si="15"/>
        <v>2994.01</v>
      </c>
      <c r="K26" s="334">
        <f t="shared" si="15"/>
        <v>2851.44</v>
      </c>
      <c r="L26" s="334">
        <f t="shared" si="15"/>
        <v>142.57</v>
      </c>
      <c r="M26" s="334">
        <f t="shared" si="15"/>
        <v>0</v>
      </c>
      <c r="N26" s="16"/>
    </row>
    <row r="27" spans="1:15" ht="90">
      <c r="A27" s="8">
        <v>8</v>
      </c>
      <c r="B27" s="319" t="s">
        <v>108</v>
      </c>
      <c r="C27" s="8" t="s">
        <v>109</v>
      </c>
      <c r="D27" s="8" t="s">
        <v>110</v>
      </c>
      <c r="E27" s="8" t="s">
        <v>54</v>
      </c>
      <c r="F27" s="127">
        <f t="shared" si="9"/>
        <v>810.0100000000001</v>
      </c>
      <c r="G27" s="282">
        <v>771.44</v>
      </c>
      <c r="H27" s="127">
        <v>38.57</v>
      </c>
      <c r="I27" s="15">
        <v>0</v>
      </c>
      <c r="J27" s="130">
        <f t="shared" si="10"/>
        <v>810.0100000000001</v>
      </c>
      <c r="K27" s="344">
        <f>+G27</f>
        <v>771.44</v>
      </c>
      <c r="L27" s="344">
        <f t="shared" ref="L27:M27" si="16">+H27</f>
        <v>38.57</v>
      </c>
      <c r="M27" s="344">
        <f t="shared" si="16"/>
        <v>0</v>
      </c>
      <c r="N27" s="15"/>
      <c r="O27">
        <v>1</v>
      </c>
    </row>
    <row r="28" spans="1:15" ht="90">
      <c r="A28" s="8">
        <v>9</v>
      </c>
      <c r="B28" s="319" t="s">
        <v>111</v>
      </c>
      <c r="C28" s="8" t="s">
        <v>93</v>
      </c>
      <c r="D28" s="8" t="s">
        <v>110</v>
      </c>
      <c r="E28" s="8" t="s">
        <v>54</v>
      </c>
      <c r="F28" s="127">
        <f t="shared" si="9"/>
        <v>714</v>
      </c>
      <c r="G28" s="282">
        <v>680</v>
      </c>
      <c r="H28" s="127">
        <v>34</v>
      </c>
      <c r="I28" s="15">
        <v>0</v>
      </c>
      <c r="J28" s="130">
        <f t="shared" si="10"/>
        <v>714</v>
      </c>
      <c r="K28" s="344">
        <f t="shared" ref="K28:K30" si="17">+G28</f>
        <v>680</v>
      </c>
      <c r="L28" s="344">
        <f t="shared" ref="L28:L30" si="18">+H28</f>
        <v>34</v>
      </c>
      <c r="M28" s="344">
        <f t="shared" ref="M28:M30" si="19">+I28</f>
        <v>0</v>
      </c>
      <c r="N28" s="15"/>
      <c r="O28">
        <v>1</v>
      </c>
    </row>
    <row r="29" spans="1:15" ht="60">
      <c r="A29" s="8">
        <v>10</v>
      </c>
      <c r="B29" s="319" t="s">
        <v>793</v>
      </c>
      <c r="C29" s="8" t="s">
        <v>794</v>
      </c>
      <c r="D29" s="8" t="s">
        <v>795</v>
      </c>
      <c r="E29" s="8" t="s">
        <v>54</v>
      </c>
      <c r="F29" s="127">
        <f>G29+H29</f>
        <v>367.5</v>
      </c>
      <c r="G29" s="282">
        <v>350</v>
      </c>
      <c r="H29" s="127">
        <v>17.5</v>
      </c>
      <c r="I29" s="15"/>
      <c r="J29" s="130">
        <f t="shared" si="10"/>
        <v>367.5</v>
      </c>
      <c r="K29" s="344">
        <f t="shared" si="17"/>
        <v>350</v>
      </c>
      <c r="L29" s="344">
        <f t="shared" si="18"/>
        <v>17.5</v>
      </c>
      <c r="M29" s="344">
        <f t="shared" si="19"/>
        <v>0</v>
      </c>
      <c r="N29" s="15"/>
      <c r="O29">
        <v>1</v>
      </c>
    </row>
    <row r="30" spans="1:15" ht="90">
      <c r="A30" s="8">
        <v>11</v>
      </c>
      <c r="B30" s="319" t="s">
        <v>796</v>
      </c>
      <c r="C30" s="8" t="s">
        <v>106</v>
      </c>
      <c r="D30" s="8" t="s">
        <v>797</v>
      </c>
      <c r="E30" s="8" t="s">
        <v>54</v>
      </c>
      <c r="F30" s="127">
        <f>G30+H30</f>
        <v>1102.5</v>
      </c>
      <c r="G30" s="282">
        <v>1050</v>
      </c>
      <c r="H30" s="127">
        <v>52.5</v>
      </c>
      <c r="I30" s="15"/>
      <c r="J30" s="130">
        <f t="shared" si="10"/>
        <v>1102.5</v>
      </c>
      <c r="K30" s="344">
        <f t="shared" si="17"/>
        <v>1050</v>
      </c>
      <c r="L30" s="344">
        <f t="shared" si="18"/>
        <v>52.5</v>
      </c>
      <c r="M30" s="344">
        <f t="shared" si="19"/>
        <v>0</v>
      </c>
      <c r="N30" s="15"/>
      <c r="O30">
        <v>1</v>
      </c>
    </row>
    <row r="31" spans="1:15">
      <c r="A31" s="6" t="s">
        <v>117</v>
      </c>
      <c r="B31" s="317" t="s">
        <v>118</v>
      </c>
      <c r="C31" s="6"/>
      <c r="D31" s="21">
        <v>0</v>
      </c>
      <c r="E31" s="21"/>
      <c r="F31" s="334">
        <f t="shared" ref="F31:M31" si="20">SUM(F32:F32)</f>
        <v>2520</v>
      </c>
      <c r="G31" s="335">
        <f t="shared" si="20"/>
        <v>2400</v>
      </c>
      <c r="H31" s="334">
        <f t="shared" si="20"/>
        <v>120</v>
      </c>
      <c r="I31" s="334">
        <f t="shared" si="20"/>
        <v>0</v>
      </c>
      <c r="J31" s="334">
        <f t="shared" si="20"/>
        <v>2520</v>
      </c>
      <c r="K31" s="334">
        <f t="shared" si="20"/>
        <v>2400</v>
      </c>
      <c r="L31" s="334">
        <f t="shared" si="20"/>
        <v>120</v>
      </c>
      <c r="M31" s="334">
        <f t="shared" si="20"/>
        <v>0</v>
      </c>
      <c r="N31" s="16"/>
    </row>
    <row r="32" spans="1:15" ht="90">
      <c r="A32" s="8">
        <v>6</v>
      </c>
      <c r="B32" s="319" t="s">
        <v>131</v>
      </c>
      <c r="C32" s="8" t="s">
        <v>132</v>
      </c>
      <c r="D32" s="8" t="s">
        <v>130</v>
      </c>
      <c r="E32" s="8" t="s">
        <v>54</v>
      </c>
      <c r="F32" s="127">
        <f t="shared" si="9"/>
        <v>2520</v>
      </c>
      <c r="G32" s="350">
        <v>2400</v>
      </c>
      <c r="H32" s="127">
        <v>120</v>
      </c>
      <c r="I32" s="15">
        <v>0</v>
      </c>
      <c r="J32" s="130">
        <f t="shared" si="10"/>
        <v>2520</v>
      </c>
      <c r="K32" s="351">
        <f>+G32</f>
        <v>2400</v>
      </c>
      <c r="L32" s="351">
        <f t="shared" ref="L32:M32" si="21">+H32</f>
        <v>120</v>
      </c>
      <c r="M32" s="351">
        <f t="shared" si="21"/>
        <v>0</v>
      </c>
      <c r="N32" s="15"/>
      <c r="O32">
        <v>1</v>
      </c>
    </row>
    <row r="33" spans="1:15">
      <c r="A33" s="6" t="s">
        <v>137</v>
      </c>
      <c r="B33" s="317" t="s">
        <v>138</v>
      </c>
      <c r="C33" s="22"/>
      <c r="D33" s="21">
        <v>0</v>
      </c>
      <c r="E33" s="21"/>
      <c r="F33" s="334">
        <f t="shared" ref="F33:M33" si="22">SUM(F34:F35)</f>
        <v>3600.41</v>
      </c>
      <c r="G33" s="335">
        <f t="shared" si="22"/>
        <v>3429.0299999999997</v>
      </c>
      <c r="H33" s="334">
        <f t="shared" si="22"/>
        <v>171.38</v>
      </c>
      <c r="I33" s="334">
        <f t="shared" si="22"/>
        <v>0</v>
      </c>
      <c r="J33" s="334">
        <f t="shared" si="22"/>
        <v>3600.41</v>
      </c>
      <c r="K33" s="334">
        <f t="shared" si="22"/>
        <v>3429.0299999999997</v>
      </c>
      <c r="L33" s="334">
        <f t="shared" si="22"/>
        <v>171.38</v>
      </c>
      <c r="M33" s="334">
        <f t="shared" si="22"/>
        <v>0</v>
      </c>
      <c r="N33" s="17"/>
    </row>
    <row r="34" spans="1:15" ht="45">
      <c r="A34" s="8">
        <v>6</v>
      </c>
      <c r="B34" s="319" t="s">
        <v>906</v>
      </c>
      <c r="C34" s="8" t="s">
        <v>144</v>
      </c>
      <c r="D34" s="8" t="s">
        <v>907</v>
      </c>
      <c r="E34" s="8" t="s">
        <v>54</v>
      </c>
      <c r="F34" s="127">
        <f t="shared" si="9"/>
        <v>3000.9</v>
      </c>
      <c r="G34" s="282">
        <v>2858</v>
      </c>
      <c r="H34" s="127">
        <v>142.9</v>
      </c>
      <c r="I34" s="15">
        <v>0</v>
      </c>
      <c r="J34" s="130">
        <f t="shared" si="10"/>
        <v>3000.9</v>
      </c>
      <c r="K34" s="344">
        <f>+G34</f>
        <v>2858</v>
      </c>
      <c r="L34" s="344">
        <f t="shared" ref="L34:M34" si="23">+H34</f>
        <v>142.9</v>
      </c>
      <c r="M34" s="344">
        <f t="shared" si="23"/>
        <v>0</v>
      </c>
      <c r="N34" s="15"/>
      <c r="O34">
        <v>1</v>
      </c>
    </row>
    <row r="35" spans="1:15" ht="60">
      <c r="A35" s="8">
        <v>7</v>
      </c>
      <c r="B35" s="319" t="s">
        <v>908</v>
      </c>
      <c r="C35" s="8" t="s">
        <v>145</v>
      </c>
      <c r="D35" s="20" t="s">
        <v>142</v>
      </c>
      <c r="E35" s="8" t="s">
        <v>54</v>
      </c>
      <c r="F35" s="127">
        <f t="shared" si="9"/>
        <v>599.51</v>
      </c>
      <c r="G35" s="282">
        <v>571.03</v>
      </c>
      <c r="H35" s="160">
        <v>28.48</v>
      </c>
      <c r="I35" s="15">
        <v>0</v>
      </c>
      <c r="J35" s="130">
        <f t="shared" si="10"/>
        <v>599.51</v>
      </c>
      <c r="K35" s="344">
        <f>+G35</f>
        <v>571.03</v>
      </c>
      <c r="L35" s="344">
        <f t="shared" ref="L35" si="24">+H35</f>
        <v>28.48</v>
      </c>
      <c r="M35" s="344">
        <f t="shared" ref="M35" si="25">+I35</f>
        <v>0</v>
      </c>
      <c r="N35" s="15"/>
      <c r="O35">
        <v>1</v>
      </c>
    </row>
    <row r="36" spans="1:15">
      <c r="A36" s="6" t="s">
        <v>147</v>
      </c>
      <c r="B36" s="317" t="s">
        <v>148</v>
      </c>
      <c r="C36" s="22"/>
      <c r="D36" s="21">
        <v>0</v>
      </c>
      <c r="E36" s="21"/>
      <c r="F36" s="334">
        <f t="shared" ref="F36:M36" si="26">SUM(F37:F41)</f>
        <v>2558.75</v>
      </c>
      <c r="G36" s="335">
        <f t="shared" si="26"/>
        <v>2433</v>
      </c>
      <c r="H36" s="334">
        <f t="shared" si="26"/>
        <v>125.75</v>
      </c>
      <c r="I36" s="334">
        <f t="shared" si="26"/>
        <v>0</v>
      </c>
      <c r="J36" s="334">
        <f t="shared" si="26"/>
        <v>2558.75</v>
      </c>
      <c r="K36" s="334">
        <f t="shared" si="26"/>
        <v>2433</v>
      </c>
      <c r="L36" s="334">
        <f t="shared" si="26"/>
        <v>125.75</v>
      </c>
      <c r="M36" s="334">
        <f t="shared" si="26"/>
        <v>0</v>
      </c>
      <c r="N36" s="16"/>
    </row>
    <row r="37" spans="1:15" ht="90">
      <c r="A37" s="19">
        <v>7</v>
      </c>
      <c r="B37" s="320" t="s">
        <v>166</v>
      </c>
      <c r="C37" s="19" t="s">
        <v>167</v>
      </c>
      <c r="D37" s="20" t="s">
        <v>168</v>
      </c>
      <c r="E37" s="19" t="s">
        <v>54</v>
      </c>
      <c r="F37" s="127">
        <f t="shared" si="9"/>
        <v>998</v>
      </c>
      <c r="G37" s="282">
        <v>950</v>
      </c>
      <c r="H37" s="127">
        <v>48</v>
      </c>
      <c r="I37" s="15">
        <v>0</v>
      </c>
      <c r="J37" s="130">
        <f t="shared" si="10"/>
        <v>998</v>
      </c>
      <c r="K37" s="344">
        <f>+G37</f>
        <v>950</v>
      </c>
      <c r="L37" s="344">
        <f t="shared" ref="L37:M37" si="27">+H37</f>
        <v>48</v>
      </c>
      <c r="M37" s="344">
        <f t="shared" si="27"/>
        <v>0</v>
      </c>
      <c r="N37" s="15"/>
      <c r="O37">
        <v>1</v>
      </c>
    </row>
    <row r="38" spans="1:15" ht="45">
      <c r="A38" s="19">
        <v>8</v>
      </c>
      <c r="B38" s="320" t="s">
        <v>169</v>
      </c>
      <c r="C38" s="19" t="s">
        <v>170</v>
      </c>
      <c r="D38" s="19" t="s">
        <v>171</v>
      </c>
      <c r="E38" s="19" t="s">
        <v>54</v>
      </c>
      <c r="F38" s="127">
        <f t="shared" si="9"/>
        <v>706</v>
      </c>
      <c r="G38" s="282">
        <v>672</v>
      </c>
      <c r="H38" s="127">
        <v>34</v>
      </c>
      <c r="I38" s="15">
        <v>0</v>
      </c>
      <c r="J38" s="130">
        <f t="shared" si="10"/>
        <v>706</v>
      </c>
      <c r="K38" s="344">
        <f t="shared" ref="K38:K41" si="28">+G38</f>
        <v>672</v>
      </c>
      <c r="L38" s="344">
        <f t="shared" ref="L38:L41" si="29">+H38</f>
        <v>34</v>
      </c>
      <c r="M38" s="344">
        <f t="shared" ref="M38:M41" si="30">+I38</f>
        <v>0</v>
      </c>
      <c r="N38" s="15"/>
      <c r="O38">
        <v>1</v>
      </c>
    </row>
    <row r="39" spans="1:15" ht="45">
      <c r="A39" s="19">
        <v>9</v>
      </c>
      <c r="B39" s="320" t="s">
        <v>172</v>
      </c>
      <c r="C39" s="19" t="s">
        <v>173</v>
      </c>
      <c r="D39" s="19" t="s">
        <v>174</v>
      </c>
      <c r="E39" s="19" t="s">
        <v>54</v>
      </c>
      <c r="F39" s="127">
        <f t="shared" si="9"/>
        <v>303</v>
      </c>
      <c r="G39" s="282">
        <v>288</v>
      </c>
      <c r="H39" s="127">
        <v>15</v>
      </c>
      <c r="I39" s="15">
        <v>0</v>
      </c>
      <c r="J39" s="130">
        <f t="shared" si="10"/>
        <v>303</v>
      </c>
      <c r="K39" s="344">
        <f t="shared" si="28"/>
        <v>288</v>
      </c>
      <c r="L39" s="344">
        <f t="shared" si="29"/>
        <v>15</v>
      </c>
      <c r="M39" s="344">
        <f t="shared" si="30"/>
        <v>0</v>
      </c>
      <c r="N39" s="15"/>
      <c r="O39">
        <v>1</v>
      </c>
    </row>
    <row r="40" spans="1:15" ht="45">
      <c r="A40" s="19">
        <v>10</v>
      </c>
      <c r="B40" s="320" t="s">
        <v>175</v>
      </c>
      <c r="C40" s="19" t="s">
        <v>173</v>
      </c>
      <c r="D40" s="19" t="s">
        <v>176</v>
      </c>
      <c r="E40" s="19" t="s">
        <v>54</v>
      </c>
      <c r="F40" s="127">
        <f t="shared" si="9"/>
        <v>303</v>
      </c>
      <c r="G40" s="282">
        <v>288</v>
      </c>
      <c r="H40" s="127">
        <v>15</v>
      </c>
      <c r="I40" s="15">
        <v>0</v>
      </c>
      <c r="J40" s="130">
        <f t="shared" si="10"/>
        <v>303</v>
      </c>
      <c r="K40" s="344">
        <f t="shared" si="28"/>
        <v>288</v>
      </c>
      <c r="L40" s="344">
        <f t="shared" si="29"/>
        <v>15</v>
      </c>
      <c r="M40" s="344">
        <f t="shared" si="30"/>
        <v>0</v>
      </c>
      <c r="N40" s="15"/>
      <c r="O40">
        <v>1</v>
      </c>
    </row>
    <row r="41" spans="1:15" ht="90">
      <c r="A41" s="19">
        <v>11</v>
      </c>
      <c r="B41" s="320" t="s">
        <v>177</v>
      </c>
      <c r="C41" s="19" t="s">
        <v>164</v>
      </c>
      <c r="D41" s="8" t="s">
        <v>178</v>
      </c>
      <c r="E41" s="19" t="s">
        <v>54</v>
      </c>
      <c r="F41" s="127">
        <f t="shared" si="9"/>
        <v>248.75</v>
      </c>
      <c r="G41" s="282">
        <v>235</v>
      </c>
      <c r="H41" s="127">
        <v>13.75</v>
      </c>
      <c r="I41" s="15">
        <v>0</v>
      </c>
      <c r="J41" s="130">
        <f t="shared" si="10"/>
        <v>248.75</v>
      </c>
      <c r="K41" s="344">
        <f t="shared" si="28"/>
        <v>235</v>
      </c>
      <c r="L41" s="344">
        <f t="shared" si="29"/>
        <v>13.75</v>
      </c>
      <c r="M41" s="344">
        <f t="shared" si="30"/>
        <v>0</v>
      </c>
      <c r="N41" s="15"/>
      <c r="O41">
        <v>1</v>
      </c>
    </row>
    <row r="42" spans="1:15">
      <c r="A42" s="6" t="s">
        <v>185</v>
      </c>
      <c r="B42" s="317" t="s">
        <v>186</v>
      </c>
      <c r="C42" s="22"/>
      <c r="D42" s="21">
        <v>0</v>
      </c>
      <c r="E42" s="21"/>
      <c r="F42" s="334">
        <f t="shared" ref="F42:M42" si="31">SUM(F43:F47)</f>
        <v>2835</v>
      </c>
      <c r="G42" s="335">
        <f t="shared" si="31"/>
        <v>2700</v>
      </c>
      <c r="H42" s="334">
        <f t="shared" si="31"/>
        <v>135</v>
      </c>
      <c r="I42" s="334">
        <f t="shared" si="31"/>
        <v>0</v>
      </c>
      <c r="J42" s="334">
        <f t="shared" si="31"/>
        <v>2835</v>
      </c>
      <c r="K42" s="334">
        <f t="shared" si="31"/>
        <v>2700</v>
      </c>
      <c r="L42" s="334">
        <f t="shared" si="31"/>
        <v>135</v>
      </c>
      <c r="M42" s="334">
        <f t="shared" si="31"/>
        <v>0</v>
      </c>
      <c r="N42" s="16"/>
    </row>
    <row r="43" spans="1:15" ht="60">
      <c r="A43" s="8">
        <v>8</v>
      </c>
      <c r="B43" s="319" t="s">
        <v>203</v>
      </c>
      <c r="C43" s="8" t="s">
        <v>204</v>
      </c>
      <c r="D43" s="8" t="s">
        <v>205</v>
      </c>
      <c r="E43" s="19" t="s">
        <v>54</v>
      </c>
      <c r="F43" s="127">
        <f t="shared" ref="F43:F63" si="32">G43+H43</f>
        <v>630</v>
      </c>
      <c r="G43" s="282">
        <v>600</v>
      </c>
      <c r="H43" s="127">
        <f>G43*5%</f>
        <v>30</v>
      </c>
      <c r="I43" s="15">
        <v>0</v>
      </c>
      <c r="J43" s="130">
        <f t="shared" ref="J43:J63" si="33">K43+L43</f>
        <v>630</v>
      </c>
      <c r="K43" s="344">
        <f>+G43</f>
        <v>600</v>
      </c>
      <c r="L43" s="344">
        <f t="shared" ref="L43:M43" si="34">+H43</f>
        <v>30</v>
      </c>
      <c r="M43" s="344">
        <f t="shared" si="34"/>
        <v>0</v>
      </c>
      <c r="N43" s="8" t="s">
        <v>197</v>
      </c>
      <c r="O43">
        <v>1</v>
      </c>
    </row>
    <row r="44" spans="1:15" ht="90">
      <c r="A44" s="8">
        <v>9</v>
      </c>
      <c r="B44" s="349" t="s">
        <v>206</v>
      </c>
      <c r="C44" s="8" t="s">
        <v>196</v>
      </c>
      <c r="D44" s="8" t="s">
        <v>178</v>
      </c>
      <c r="E44" s="19" t="s">
        <v>54</v>
      </c>
      <c r="F44" s="127">
        <f t="shared" si="32"/>
        <v>210</v>
      </c>
      <c r="G44" s="282">
        <v>200</v>
      </c>
      <c r="H44" s="127">
        <v>10</v>
      </c>
      <c r="I44" s="15"/>
      <c r="J44" s="130">
        <f t="shared" si="33"/>
        <v>210</v>
      </c>
      <c r="K44" s="344">
        <f t="shared" ref="K44:K47" si="35">+G44</f>
        <v>200</v>
      </c>
      <c r="L44" s="344">
        <f t="shared" ref="L44:L47" si="36">+H44</f>
        <v>10</v>
      </c>
      <c r="M44" s="344">
        <f t="shared" ref="M44:M47" si="37">+I44</f>
        <v>0</v>
      </c>
      <c r="N44" s="8" t="s">
        <v>201</v>
      </c>
      <c r="O44">
        <v>1</v>
      </c>
    </row>
    <row r="45" spans="1:15" ht="90">
      <c r="A45" s="8">
        <v>10</v>
      </c>
      <c r="B45" s="349" t="s">
        <v>207</v>
      </c>
      <c r="C45" s="8" t="s">
        <v>194</v>
      </c>
      <c r="D45" s="8" t="s">
        <v>208</v>
      </c>
      <c r="E45" s="19" t="s">
        <v>54</v>
      </c>
      <c r="F45" s="127">
        <f t="shared" si="32"/>
        <v>420</v>
      </c>
      <c r="G45" s="282">
        <v>400</v>
      </c>
      <c r="H45" s="127">
        <f>G45*5%</f>
        <v>20</v>
      </c>
      <c r="I45" s="15"/>
      <c r="J45" s="130">
        <f t="shared" si="33"/>
        <v>420</v>
      </c>
      <c r="K45" s="344">
        <f t="shared" si="35"/>
        <v>400</v>
      </c>
      <c r="L45" s="344">
        <f t="shared" si="36"/>
        <v>20</v>
      </c>
      <c r="M45" s="344">
        <f t="shared" si="37"/>
        <v>0</v>
      </c>
      <c r="N45" s="8" t="s">
        <v>201</v>
      </c>
      <c r="O45">
        <v>1</v>
      </c>
    </row>
    <row r="46" spans="1:15" ht="60">
      <c r="A46" s="8">
        <v>11</v>
      </c>
      <c r="B46" s="319" t="s">
        <v>212</v>
      </c>
      <c r="C46" s="8" t="s">
        <v>213</v>
      </c>
      <c r="D46" s="8" t="s">
        <v>214</v>
      </c>
      <c r="E46" s="19" t="s">
        <v>54</v>
      </c>
      <c r="F46" s="127">
        <f t="shared" si="32"/>
        <v>1260</v>
      </c>
      <c r="G46" s="282">
        <v>1200</v>
      </c>
      <c r="H46" s="127">
        <v>60</v>
      </c>
      <c r="I46" s="15"/>
      <c r="J46" s="130">
        <f t="shared" si="33"/>
        <v>1260</v>
      </c>
      <c r="K46" s="344">
        <f t="shared" si="35"/>
        <v>1200</v>
      </c>
      <c r="L46" s="344">
        <f t="shared" si="36"/>
        <v>60</v>
      </c>
      <c r="M46" s="344">
        <f t="shared" si="37"/>
        <v>0</v>
      </c>
      <c r="N46" s="8" t="s">
        <v>201</v>
      </c>
      <c r="O46">
        <v>1</v>
      </c>
    </row>
    <row r="47" spans="1:15" ht="60">
      <c r="A47" s="8">
        <v>12</v>
      </c>
      <c r="B47" s="319" t="s">
        <v>215</v>
      </c>
      <c r="C47" s="8" t="s">
        <v>210</v>
      </c>
      <c r="D47" s="8" t="s">
        <v>216</v>
      </c>
      <c r="E47" s="19" t="s">
        <v>54</v>
      </c>
      <c r="F47" s="127">
        <f t="shared" si="32"/>
        <v>315</v>
      </c>
      <c r="G47" s="282">
        <v>300</v>
      </c>
      <c r="H47" s="127">
        <v>15</v>
      </c>
      <c r="I47" s="15"/>
      <c r="J47" s="130">
        <f t="shared" si="33"/>
        <v>315</v>
      </c>
      <c r="K47" s="344">
        <f t="shared" si="35"/>
        <v>300</v>
      </c>
      <c r="L47" s="344">
        <f t="shared" si="36"/>
        <v>15</v>
      </c>
      <c r="M47" s="344">
        <f t="shared" si="37"/>
        <v>0</v>
      </c>
      <c r="N47" s="8" t="s">
        <v>201</v>
      </c>
      <c r="O47">
        <v>1</v>
      </c>
    </row>
    <row r="48" spans="1:15">
      <c r="A48" s="6" t="s">
        <v>222</v>
      </c>
      <c r="B48" s="323" t="s">
        <v>223</v>
      </c>
      <c r="C48" s="22"/>
      <c r="D48" s="21">
        <v>0</v>
      </c>
      <c r="E48" s="21"/>
      <c r="F48" s="334">
        <f t="shared" ref="F48:M48" si="38">SUM(F49:F50)</f>
        <v>872.8</v>
      </c>
      <c r="G48" s="335">
        <f t="shared" si="38"/>
        <v>832.8</v>
      </c>
      <c r="H48" s="334">
        <f t="shared" si="38"/>
        <v>40</v>
      </c>
      <c r="I48" s="334">
        <f t="shared" si="38"/>
        <v>0</v>
      </c>
      <c r="J48" s="334">
        <f t="shared" si="38"/>
        <v>872.8</v>
      </c>
      <c r="K48" s="334">
        <f t="shared" si="38"/>
        <v>832.8</v>
      </c>
      <c r="L48" s="334">
        <f t="shared" si="38"/>
        <v>40</v>
      </c>
      <c r="M48" s="334">
        <f t="shared" si="38"/>
        <v>0</v>
      </c>
      <c r="N48" s="16"/>
    </row>
    <row r="49" spans="1:15" ht="45">
      <c r="A49" s="8">
        <v>9</v>
      </c>
      <c r="B49" s="319" t="s">
        <v>240</v>
      </c>
      <c r="C49" s="8" t="s">
        <v>231</v>
      </c>
      <c r="D49" s="8" t="s">
        <v>241</v>
      </c>
      <c r="E49" s="8" t="s">
        <v>54</v>
      </c>
      <c r="F49" s="127">
        <f t="shared" si="32"/>
        <v>315</v>
      </c>
      <c r="G49" s="282">
        <v>300</v>
      </c>
      <c r="H49" s="127">
        <v>15</v>
      </c>
      <c r="I49" s="15"/>
      <c r="J49" s="130">
        <f t="shared" si="33"/>
        <v>315</v>
      </c>
      <c r="K49" s="344">
        <f>+G49</f>
        <v>300</v>
      </c>
      <c r="L49" s="344">
        <f t="shared" ref="L49:M49" si="39">+H49</f>
        <v>15</v>
      </c>
      <c r="M49" s="344">
        <f t="shared" si="39"/>
        <v>0</v>
      </c>
      <c r="N49" s="15"/>
      <c r="O49">
        <v>1</v>
      </c>
    </row>
    <row r="50" spans="1:15" ht="90">
      <c r="A50" s="8">
        <v>10</v>
      </c>
      <c r="B50" s="319" t="s">
        <v>242</v>
      </c>
      <c r="C50" s="8" t="s">
        <v>225</v>
      </c>
      <c r="D50" s="8" t="s">
        <v>104</v>
      </c>
      <c r="E50" s="8" t="s">
        <v>54</v>
      </c>
      <c r="F50" s="127">
        <f t="shared" si="32"/>
        <v>557.79999999999995</v>
      </c>
      <c r="G50" s="282">
        <v>532.79999999999995</v>
      </c>
      <c r="H50" s="127">
        <v>25</v>
      </c>
      <c r="I50" s="15"/>
      <c r="J50" s="130">
        <f t="shared" si="33"/>
        <v>557.79999999999995</v>
      </c>
      <c r="K50" s="344">
        <f>+G50</f>
        <v>532.79999999999995</v>
      </c>
      <c r="L50" s="344">
        <f t="shared" ref="L50" si="40">+H50</f>
        <v>25</v>
      </c>
      <c r="M50" s="344">
        <f t="shared" ref="M50" si="41">+I50</f>
        <v>0</v>
      </c>
      <c r="N50" s="15"/>
      <c r="O50">
        <v>1</v>
      </c>
    </row>
    <row r="51" spans="1:15">
      <c r="A51" s="6" t="s">
        <v>245</v>
      </c>
      <c r="B51" s="317" t="s">
        <v>246</v>
      </c>
      <c r="C51" s="22"/>
      <c r="D51" s="21">
        <v>0</v>
      </c>
      <c r="E51" s="21"/>
      <c r="F51" s="334">
        <f t="shared" ref="F51:M51" si="42">SUM(F52:F55)</f>
        <v>3045</v>
      </c>
      <c r="G51" s="335">
        <f t="shared" si="42"/>
        <v>2900</v>
      </c>
      <c r="H51" s="334">
        <f t="shared" si="42"/>
        <v>145</v>
      </c>
      <c r="I51" s="334">
        <f t="shared" si="42"/>
        <v>0</v>
      </c>
      <c r="J51" s="334">
        <f t="shared" si="42"/>
        <v>3045</v>
      </c>
      <c r="K51" s="334">
        <f t="shared" si="42"/>
        <v>2900</v>
      </c>
      <c r="L51" s="334">
        <f t="shared" si="42"/>
        <v>145</v>
      </c>
      <c r="M51" s="334">
        <f t="shared" si="42"/>
        <v>0</v>
      </c>
      <c r="N51" s="16"/>
    </row>
    <row r="52" spans="1:15" ht="75">
      <c r="A52" s="8">
        <v>10</v>
      </c>
      <c r="B52" s="319" t="s">
        <v>260</v>
      </c>
      <c r="C52" s="8" t="s">
        <v>255</v>
      </c>
      <c r="D52" s="20" t="s">
        <v>261</v>
      </c>
      <c r="E52" s="8" t="s">
        <v>54</v>
      </c>
      <c r="F52" s="127">
        <f t="shared" si="32"/>
        <v>525</v>
      </c>
      <c r="G52" s="282">
        <v>500</v>
      </c>
      <c r="H52" s="127">
        <v>25</v>
      </c>
      <c r="I52" s="15"/>
      <c r="J52" s="130">
        <f t="shared" si="33"/>
        <v>525</v>
      </c>
      <c r="K52" s="344">
        <f>+G52</f>
        <v>500</v>
      </c>
      <c r="L52" s="344">
        <f t="shared" ref="L52:M52" si="43">+H52</f>
        <v>25</v>
      </c>
      <c r="M52" s="344">
        <f t="shared" si="43"/>
        <v>0</v>
      </c>
      <c r="N52" s="8" t="s">
        <v>197</v>
      </c>
      <c r="O52">
        <v>1</v>
      </c>
    </row>
    <row r="53" spans="1:15" ht="75">
      <c r="A53" s="8">
        <v>11</v>
      </c>
      <c r="B53" s="319" t="s">
        <v>262</v>
      </c>
      <c r="C53" s="8" t="s">
        <v>255</v>
      </c>
      <c r="D53" s="20" t="s">
        <v>263</v>
      </c>
      <c r="E53" s="8" t="s">
        <v>54</v>
      </c>
      <c r="F53" s="127">
        <f t="shared" si="32"/>
        <v>630</v>
      </c>
      <c r="G53" s="282">
        <v>600</v>
      </c>
      <c r="H53" s="127">
        <v>30</v>
      </c>
      <c r="I53" s="15"/>
      <c r="J53" s="130">
        <f t="shared" si="33"/>
        <v>630</v>
      </c>
      <c r="K53" s="344">
        <f t="shared" ref="K53:K55" si="44">+G53</f>
        <v>600</v>
      </c>
      <c r="L53" s="344">
        <f t="shared" ref="L53:L55" si="45">+H53</f>
        <v>30</v>
      </c>
      <c r="M53" s="344">
        <f t="shared" ref="M53:M55" si="46">+I53</f>
        <v>0</v>
      </c>
      <c r="N53" s="8" t="s">
        <v>197</v>
      </c>
      <c r="O53">
        <v>1</v>
      </c>
    </row>
    <row r="54" spans="1:15" ht="45">
      <c r="A54" s="8">
        <v>12</v>
      </c>
      <c r="B54" s="319" t="s">
        <v>264</v>
      </c>
      <c r="C54" s="8" t="s">
        <v>248</v>
      </c>
      <c r="D54" s="8" t="s">
        <v>265</v>
      </c>
      <c r="E54" s="8" t="s">
        <v>54</v>
      </c>
      <c r="F54" s="127">
        <f t="shared" si="32"/>
        <v>945</v>
      </c>
      <c r="G54" s="282">
        <v>900</v>
      </c>
      <c r="H54" s="127">
        <v>45</v>
      </c>
      <c r="I54" s="15"/>
      <c r="J54" s="130">
        <f t="shared" si="33"/>
        <v>945</v>
      </c>
      <c r="K54" s="344">
        <f t="shared" si="44"/>
        <v>900</v>
      </c>
      <c r="L54" s="344">
        <f t="shared" si="45"/>
        <v>45</v>
      </c>
      <c r="M54" s="344">
        <f t="shared" si="46"/>
        <v>0</v>
      </c>
      <c r="N54" s="15"/>
      <c r="O54">
        <v>1</v>
      </c>
    </row>
    <row r="55" spans="1:15" ht="75">
      <c r="A55" s="8">
        <v>13</v>
      </c>
      <c r="B55" s="319" t="s">
        <v>912</v>
      </c>
      <c r="C55" s="8" t="s">
        <v>258</v>
      </c>
      <c r="D55" s="20" t="s">
        <v>266</v>
      </c>
      <c r="E55" s="8" t="s">
        <v>54</v>
      </c>
      <c r="F55" s="127">
        <f t="shared" si="32"/>
        <v>945</v>
      </c>
      <c r="G55" s="282">
        <v>900</v>
      </c>
      <c r="H55" s="127">
        <v>45</v>
      </c>
      <c r="I55" s="15"/>
      <c r="J55" s="130">
        <f t="shared" si="33"/>
        <v>945</v>
      </c>
      <c r="K55" s="344">
        <f t="shared" si="44"/>
        <v>900</v>
      </c>
      <c r="L55" s="344">
        <f t="shared" si="45"/>
        <v>45</v>
      </c>
      <c r="M55" s="344">
        <f t="shared" si="46"/>
        <v>0</v>
      </c>
      <c r="N55" s="8" t="s">
        <v>197</v>
      </c>
      <c r="O55">
        <v>1</v>
      </c>
    </row>
    <row r="56" spans="1:15">
      <c r="A56" s="23" t="s">
        <v>274</v>
      </c>
      <c r="B56" s="326" t="s">
        <v>275</v>
      </c>
      <c r="C56" s="24"/>
      <c r="D56" s="21">
        <v>0</v>
      </c>
      <c r="E56" s="21"/>
      <c r="F56" s="334">
        <f t="shared" ref="F56:M56" si="47">SUM(F57:F59)</f>
        <v>2205</v>
      </c>
      <c r="G56" s="335">
        <f t="shared" si="47"/>
        <v>2100</v>
      </c>
      <c r="H56" s="334">
        <f t="shared" si="47"/>
        <v>105</v>
      </c>
      <c r="I56" s="334">
        <f t="shared" si="47"/>
        <v>0</v>
      </c>
      <c r="J56" s="334">
        <f t="shared" si="47"/>
        <v>2205</v>
      </c>
      <c r="K56" s="334">
        <f t="shared" si="47"/>
        <v>2100</v>
      </c>
      <c r="L56" s="334">
        <f t="shared" si="47"/>
        <v>105</v>
      </c>
      <c r="M56" s="334">
        <f t="shared" si="47"/>
        <v>0</v>
      </c>
      <c r="N56" s="16"/>
    </row>
    <row r="57" spans="1:15" ht="90">
      <c r="A57" s="25">
        <v>9</v>
      </c>
      <c r="B57" s="327" t="s">
        <v>294</v>
      </c>
      <c r="C57" s="25" t="s">
        <v>277</v>
      </c>
      <c r="D57" s="8" t="s">
        <v>281</v>
      </c>
      <c r="E57" s="25" t="s">
        <v>54</v>
      </c>
      <c r="F57" s="127">
        <f t="shared" si="32"/>
        <v>420</v>
      </c>
      <c r="G57" s="282">
        <v>400</v>
      </c>
      <c r="H57" s="127">
        <v>20</v>
      </c>
      <c r="I57" s="15">
        <v>0</v>
      </c>
      <c r="J57" s="130">
        <f t="shared" si="33"/>
        <v>420</v>
      </c>
      <c r="K57" s="344">
        <f>+G57</f>
        <v>400</v>
      </c>
      <c r="L57" s="344">
        <f t="shared" ref="L57:M57" si="48">+H57</f>
        <v>20</v>
      </c>
      <c r="M57" s="344">
        <f t="shared" si="48"/>
        <v>0</v>
      </c>
      <c r="N57" s="15"/>
      <c r="O57">
        <v>1</v>
      </c>
    </row>
    <row r="58" spans="1:15" ht="90">
      <c r="A58" s="25">
        <v>10</v>
      </c>
      <c r="B58" s="327" t="s">
        <v>295</v>
      </c>
      <c r="C58" s="25" t="s">
        <v>275</v>
      </c>
      <c r="D58" s="8" t="s">
        <v>104</v>
      </c>
      <c r="E58" s="25" t="s">
        <v>54</v>
      </c>
      <c r="F58" s="127">
        <f t="shared" si="32"/>
        <v>735</v>
      </c>
      <c r="G58" s="282">
        <v>700</v>
      </c>
      <c r="H58" s="127">
        <v>35</v>
      </c>
      <c r="I58" s="15">
        <v>0</v>
      </c>
      <c r="J58" s="130">
        <f t="shared" si="33"/>
        <v>735</v>
      </c>
      <c r="K58" s="344">
        <f t="shared" ref="K58:K59" si="49">+G58</f>
        <v>700</v>
      </c>
      <c r="L58" s="344">
        <f t="shared" ref="L58:L59" si="50">+H58</f>
        <v>35</v>
      </c>
      <c r="M58" s="344">
        <f t="shared" ref="M58:M59" si="51">+I58</f>
        <v>0</v>
      </c>
      <c r="N58" s="15"/>
      <c r="O58">
        <v>1</v>
      </c>
    </row>
    <row r="59" spans="1:15" ht="90">
      <c r="A59" s="25">
        <v>11</v>
      </c>
      <c r="B59" s="327" t="s">
        <v>296</v>
      </c>
      <c r="C59" s="25" t="s">
        <v>288</v>
      </c>
      <c r="D59" s="8" t="s">
        <v>128</v>
      </c>
      <c r="E59" s="25" t="s">
        <v>54</v>
      </c>
      <c r="F59" s="127">
        <f t="shared" si="32"/>
        <v>1050</v>
      </c>
      <c r="G59" s="282">
        <v>1000</v>
      </c>
      <c r="H59" s="127">
        <v>50</v>
      </c>
      <c r="I59" s="15">
        <v>0</v>
      </c>
      <c r="J59" s="130">
        <f t="shared" si="33"/>
        <v>1050</v>
      </c>
      <c r="K59" s="344">
        <f t="shared" si="49"/>
        <v>1000</v>
      </c>
      <c r="L59" s="344">
        <f t="shared" si="50"/>
        <v>50</v>
      </c>
      <c r="M59" s="344">
        <f t="shared" si="51"/>
        <v>0</v>
      </c>
      <c r="N59" s="15"/>
      <c r="O59">
        <v>1</v>
      </c>
    </row>
    <row r="60" spans="1:15">
      <c r="A60" s="6" t="s">
        <v>302</v>
      </c>
      <c r="B60" s="317" t="s">
        <v>303</v>
      </c>
      <c r="C60" s="22"/>
      <c r="D60" s="21">
        <v>0</v>
      </c>
      <c r="E60" s="21"/>
      <c r="F60" s="334">
        <f t="shared" ref="F60:M60" si="52">SUM(F61:F63)</f>
        <v>3031.35</v>
      </c>
      <c r="G60" s="335">
        <f t="shared" si="52"/>
        <v>2887</v>
      </c>
      <c r="H60" s="334">
        <f t="shared" si="52"/>
        <v>144.35</v>
      </c>
      <c r="I60" s="334">
        <f t="shared" si="52"/>
        <v>0</v>
      </c>
      <c r="J60" s="334">
        <f t="shared" si="52"/>
        <v>3031.35</v>
      </c>
      <c r="K60" s="334">
        <f t="shared" si="52"/>
        <v>2887</v>
      </c>
      <c r="L60" s="334">
        <f t="shared" si="52"/>
        <v>144.35</v>
      </c>
      <c r="M60" s="334">
        <f t="shared" si="52"/>
        <v>0</v>
      </c>
      <c r="N60" s="16"/>
    </row>
    <row r="61" spans="1:15" ht="45">
      <c r="A61" s="8">
        <v>5</v>
      </c>
      <c r="B61" s="319" t="s">
        <v>314</v>
      </c>
      <c r="C61" s="8" t="s">
        <v>303</v>
      </c>
      <c r="D61" s="8" t="s">
        <v>315</v>
      </c>
      <c r="E61" s="25" t="s">
        <v>54</v>
      </c>
      <c r="F61" s="127">
        <f t="shared" si="32"/>
        <v>2191.35</v>
      </c>
      <c r="G61" s="282">
        <v>2087</v>
      </c>
      <c r="H61" s="127">
        <v>104.35</v>
      </c>
      <c r="I61" s="15"/>
      <c r="J61" s="130">
        <f t="shared" si="33"/>
        <v>2191.35</v>
      </c>
      <c r="K61" s="344">
        <f>+G61</f>
        <v>2087</v>
      </c>
      <c r="L61" s="344">
        <f t="shared" ref="L61:M61" si="53">+H61</f>
        <v>104.35</v>
      </c>
      <c r="M61" s="344">
        <f t="shared" si="53"/>
        <v>0</v>
      </c>
      <c r="N61" s="15"/>
      <c r="O61">
        <v>1</v>
      </c>
    </row>
    <row r="62" spans="1:15" ht="60">
      <c r="A62" s="8">
        <v>6</v>
      </c>
      <c r="B62" s="319" t="s">
        <v>316</v>
      </c>
      <c r="C62" s="8" t="s">
        <v>317</v>
      </c>
      <c r="D62" s="8" t="s">
        <v>318</v>
      </c>
      <c r="E62" s="25" t="s">
        <v>54</v>
      </c>
      <c r="F62" s="127">
        <f t="shared" si="32"/>
        <v>420</v>
      </c>
      <c r="G62" s="282">
        <v>400</v>
      </c>
      <c r="H62" s="127">
        <v>20</v>
      </c>
      <c r="I62" s="15">
        <v>0</v>
      </c>
      <c r="J62" s="130">
        <f t="shared" si="33"/>
        <v>420</v>
      </c>
      <c r="K62" s="344">
        <f t="shared" ref="K62:K63" si="54">+G62</f>
        <v>400</v>
      </c>
      <c r="L62" s="344">
        <f t="shared" ref="L62:L63" si="55">+H62</f>
        <v>20</v>
      </c>
      <c r="M62" s="344">
        <f t="shared" ref="M62:M63" si="56">+I62</f>
        <v>0</v>
      </c>
      <c r="N62" s="15"/>
      <c r="O62">
        <v>1</v>
      </c>
    </row>
    <row r="63" spans="1:15" ht="135">
      <c r="A63" s="8">
        <v>7</v>
      </c>
      <c r="B63" s="319" t="s">
        <v>319</v>
      </c>
      <c r="C63" s="8" t="s">
        <v>320</v>
      </c>
      <c r="D63" s="8" t="s">
        <v>321</v>
      </c>
      <c r="E63" s="25" t="s">
        <v>54</v>
      </c>
      <c r="F63" s="127">
        <f t="shared" si="32"/>
        <v>420</v>
      </c>
      <c r="G63" s="282">
        <v>400</v>
      </c>
      <c r="H63" s="127">
        <v>20</v>
      </c>
      <c r="I63" s="15">
        <v>0</v>
      </c>
      <c r="J63" s="130">
        <f t="shared" si="33"/>
        <v>420</v>
      </c>
      <c r="K63" s="344">
        <f t="shared" si="54"/>
        <v>400</v>
      </c>
      <c r="L63" s="344">
        <f t="shared" si="55"/>
        <v>20</v>
      </c>
      <c r="M63" s="344">
        <f t="shared" si="56"/>
        <v>0</v>
      </c>
      <c r="N63" s="15"/>
      <c r="O63">
        <v>1</v>
      </c>
    </row>
    <row r="64" spans="1:15">
      <c r="A64" s="6" t="s">
        <v>327</v>
      </c>
      <c r="B64" s="317" t="s">
        <v>328</v>
      </c>
      <c r="C64" s="22"/>
      <c r="D64" s="21">
        <v>0</v>
      </c>
      <c r="E64" s="21"/>
      <c r="F64" s="334">
        <f t="shared" ref="F64:M64" si="57">SUM(F65:F68)</f>
        <v>2781.45</v>
      </c>
      <c r="G64" s="335">
        <f t="shared" si="57"/>
        <v>2649</v>
      </c>
      <c r="H64" s="334">
        <f t="shared" si="57"/>
        <v>132.44999999999999</v>
      </c>
      <c r="I64" s="334">
        <f t="shared" si="57"/>
        <v>0</v>
      </c>
      <c r="J64" s="334">
        <f t="shared" si="57"/>
        <v>2781.45</v>
      </c>
      <c r="K64" s="334">
        <f t="shared" si="57"/>
        <v>2649</v>
      </c>
      <c r="L64" s="334">
        <f t="shared" si="57"/>
        <v>132.44999999999999</v>
      </c>
      <c r="M64" s="334">
        <f t="shared" si="57"/>
        <v>0</v>
      </c>
      <c r="N64" s="16"/>
    </row>
    <row r="65" spans="1:15" ht="90">
      <c r="A65" s="8">
        <v>7</v>
      </c>
      <c r="B65" s="319" t="s">
        <v>342</v>
      </c>
      <c r="C65" s="8" t="s">
        <v>343</v>
      </c>
      <c r="D65" s="8" t="s">
        <v>159</v>
      </c>
      <c r="E65" s="8" t="s">
        <v>54</v>
      </c>
      <c r="F65" s="127">
        <f t="shared" ref="F65:F83" si="58">G65+H65</f>
        <v>1050</v>
      </c>
      <c r="G65" s="282">
        <v>1000</v>
      </c>
      <c r="H65" s="127">
        <v>50</v>
      </c>
      <c r="I65" s="15">
        <v>0</v>
      </c>
      <c r="J65" s="130">
        <f t="shared" ref="J65:J83" si="59">K65+L65</f>
        <v>1050</v>
      </c>
      <c r="K65" s="344">
        <f>+G65</f>
        <v>1000</v>
      </c>
      <c r="L65" s="344">
        <f t="shared" ref="L65:M65" si="60">+H65</f>
        <v>50</v>
      </c>
      <c r="M65" s="344">
        <f t="shared" si="60"/>
        <v>0</v>
      </c>
      <c r="N65" s="15"/>
      <c r="O65">
        <v>1</v>
      </c>
    </row>
    <row r="66" spans="1:15" ht="90">
      <c r="A66" s="8">
        <v>8</v>
      </c>
      <c r="B66" s="319" t="s">
        <v>344</v>
      </c>
      <c r="C66" s="8" t="s">
        <v>345</v>
      </c>
      <c r="D66" s="8" t="s">
        <v>94</v>
      </c>
      <c r="E66" s="8" t="s">
        <v>54</v>
      </c>
      <c r="F66" s="127">
        <f t="shared" si="58"/>
        <v>361.2</v>
      </c>
      <c r="G66" s="282">
        <v>344</v>
      </c>
      <c r="H66" s="127">
        <v>17.2</v>
      </c>
      <c r="I66" s="15">
        <v>0</v>
      </c>
      <c r="J66" s="130">
        <f t="shared" si="59"/>
        <v>361.2</v>
      </c>
      <c r="K66" s="344">
        <f t="shared" ref="K66:K68" si="61">+G66</f>
        <v>344</v>
      </c>
      <c r="L66" s="344">
        <f t="shared" ref="L66:L68" si="62">+H66</f>
        <v>17.2</v>
      </c>
      <c r="M66" s="344">
        <f t="shared" ref="M66:M68" si="63">+I66</f>
        <v>0</v>
      </c>
      <c r="N66" s="15"/>
      <c r="O66">
        <v>1</v>
      </c>
    </row>
    <row r="67" spans="1:15" ht="90">
      <c r="A67" s="8">
        <v>9</v>
      </c>
      <c r="B67" s="319" t="s">
        <v>346</v>
      </c>
      <c r="C67" s="8" t="s">
        <v>347</v>
      </c>
      <c r="D67" s="8" t="s">
        <v>348</v>
      </c>
      <c r="E67" s="8" t="s">
        <v>54</v>
      </c>
      <c r="F67" s="127">
        <f t="shared" si="58"/>
        <v>1050</v>
      </c>
      <c r="G67" s="282">
        <v>1000</v>
      </c>
      <c r="H67" s="127">
        <v>50</v>
      </c>
      <c r="I67" s="15">
        <v>0</v>
      </c>
      <c r="J67" s="130">
        <f t="shared" si="59"/>
        <v>1050</v>
      </c>
      <c r="K67" s="344">
        <f t="shared" si="61"/>
        <v>1000</v>
      </c>
      <c r="L67" s="344">
        <f t="shared" si="62"/>
        <v>50</v>
      </c>
      <c r="M67" s="344">
        <f t="shared" si="63"/>
        <v>0</v>
      </c>
      <c r="N67" s="15"/>
      <c r="O67">
        <v>1</v>
      </c>
    </row>
    <row r="68" spans="1:15" ht="90">
      <c r="A68" s="8">
        <v>10</v>
      </c>
      <c r="B68" s="319" t="s">
        <v>349</v>
      </c>
      <c r="C68" s="8" t="s">
        <v>350</v>
      </c>
      <c r="D68" s="8" t="s">
        <v>348</v>
      </c>
      <c r="E68" s="8" t="s">
        <v>54</v>
      </c>
      <c r="F68" s="127">
        <f t="shared" si="58"/>
        <v>320.25</v>
      </c>
      <c r="G68" s="282">
        <v>305</v>
      </c>
      <c r="H68" s="127">
        <v>15.25</v>
      </c>
      <c r="I68" s="15">
        <v>0</v>
      </c>
      <c r="J68" s="130">
        <f t="shared" si="59"/>
        <v>320.25</v>
      </c>
      <c r="K68" s="344">
        <f t="shared" si="61"/>
        <v>305</v>
      </c>
      <c r="L68" s="344">
        <f t="shared" si="62"/>
        <v>15.25</v>
      </c>
      <c r="M68" s="344">
        <f t="shared" si="63"/>
        <v>0</v>
      </c>
      <c r="N68" s="15"/>
      <c r="O68">
        <v>1</v>
      </c>
    </row>
    <row r="69" spans="1:15">
      <c r="A69" s="6" t="s">
        <v>358</v>
      </c>
      <c r="B69" s="317" t="s">
        <v>359</v>
      </c>
      <c r="C69" s="22"/>
      <c r="D69" s="21">
        <v>0</v>
      </c>
      <c r="E69" s="21"/>
      <c r="F69" s="334">
        <f t="shared" ref="F69:M69" si="64">SUM(F70:F73)</f>
        <v>2157.5</v>
      </c>
      <c r="G69" s="335">
        <f t="shared" si="64"/>
        <v>2054</v>
      </c>
      <c r="H69" s="334">
        <f t="shared" si="64"/>
        <v>103.5</v>
      </c>
      <c r="I69" s="334">
        <f t="shared" si="64"/>
        <v>0</v>
      </c>
      <c r="J69" s="334">
        <f t="shared" si="64"/>
        <v>2157.5</v>
      </c>
      <c r="K69" s="334">
        <f t="shared" si="64"/>
        <v>2054</v>
      </c>
      <c r="L69" s="334">
        <f t="shared" si="64"/>
        <v>103.5</v>
      </c>
      <c r="M69" s="334">
        <f t="shared" si="64"/>
        <v>0</v>
      </c>
      <c r="N69" s="16"/>
    </row>
    <row r="70" spans="1:15" ht="45">
      <c r="A70" s="8">
        <v>8</v>
      </c>
      <c r="B70" s="319" t="s">
        <v>375</v>
      </c>
      <c r="C70" s="8" t="s">
        <v>376</v>
      </c>
      <c r="D70" s="8" t="s">
        <v>377</v>
      </c>
      <c r="E70" s="8" t="s">
        <v>54</v>
      </c>
      <c r="F70" s="127">
        <f t="shared" si="58"/>
        <v>1064</v>
      </c>
      <c r="G70" s="282">
        <v>1014</v>
      </c>
      <c r="H70" s="127">
        <v>50</v>
      </c>
      <c r="I70" s="15"/>
      <c r="J70" s="130">
        <f t="shared" si="59"/>
        <v>1064</v>
      </c>
      <c r="K70" s="344">
        <f>+G70</f>
        <v>1014</v>
      </c>
      <c r="L70" s="344">
        <f t="shared" ref="L70:M70" si="65">+H70</f>
        <v>50</v>
      </c>
      <c r="M70" s="344">
        <f t="shared" si="65"/>
        <v>0</v>
      </c>
      <c r="N70" s="15"/>
      <c r="O70">
        <v>1</v>
      </c>
    </row>
    <row r="71" spans="1:15" ht="45">
      <c r="A71" s="8">
        <v>9</v>
      </c>
      <c r="B71" s="319" t="s">
        <v>378</v>
      </c>
      <c r="C71" s="8" t="s">
        <v>379</v>
      </c>
      <c r="D71" s="8" t="s">
        <v>380</v>
      </c>
      <c r="E71" s="8" t="s">
        <v>54</v>
      </c>
      <c r="F71" s="127">
        <f t="shared" si="58"/>
        <v>504</v>
      </c>
      <c r="G71" s="282">
        <v>480</v>
      </c>
      <c r="H71" s="127">
        <v>24</v>
      </c>
      <c r="I71" s="15">
        <v>0</v>
      </c>
      <c r="J71" s="130">
        <f t="shared" si="59"/>
        <v>504</v>
      </c>
      <c r="K71" s="344">
        <f t="shared" ref="K71:K73" si="66">+G71</f>
        <v>480</v>
      </c>
      <c r="L71" s="344">
        <f t="shared" ref="L71:L73" si="67">+H71</f>
        <v>24</v>
      </c>
      <c r="M71" s="344">
        <f t="shared" ref="M71:M73" si="68">+I71</f>
        <v>0</v>
      </c>
      <c r="N71" s="15"/>
      <c r="O71">
        <v>1</v>
      </c>
    </row>
    <row r="72" spans="1:15" ht="45">
      <c r="A72" s="8">
        <v>10</v>
      </c>
      <c r="B72" s="319" t="s">
        <v>807</v>
      </c>
      <c r="C72" s="8" t="s">
        <v>381</v>
      </c>
      <c r="D72" s="8" t="s">
        <v>382</v>
      </c>
      <c r="E72" s="8" t="s">
        <v>54</v>
      </c>
      <c r="F72" s="127">
        <f t="shared" si="58"/>
        <v>169.5</v>
      </c>
      <c r="G72" s="282">
        <v>160</v>
      </c>
      <c r="H72" s="127">
        <v>9.5</v>
      </c>
      <c r="I72" s="15">
        <v>0</v>
      </c>
      <c r="J72" s="130">
        <f t="shared" si="59"/>
        <v>169.5</v>
      </c>
      <c r="K72" s="344">
        <f t="shared" si="66"/>
        <v>160</v>
      </c>
      <c r="L72" s="344">
        <f t="shared" si="67"/>
        <v>9.5</v>
      </c>
      <c r="M72" s="344">
        <f t="shared" si="68"/>
        <v>0</v>
      </c>
      <c r="N72" s="15"/>
      <c r="O72">
        <v>1</v>
      </c>
    </row>
    <row r="73" spans="1:15" ht="45">
      <c r="A73" s="8">
        <v>11</v>
      </c>
      <c r="B73" s="319" t="s">
        <v>383</v>
      </c>
      <c r="C73" s="8" t="s">
        <v>384</v>
      </c>
      <c r="D73" s="8" t="s">
        <v>385</v>
      </c>
      <c r="E73" s="8" t="s">
        <v>54</v>
      </c>
      <c r="F73" s="127">
        <f t="shared" si="58"/>
        <v>420</v>
      </c>
      <c r="G73" s="282">
        <v>400</v>
      </c>
      <c r="H73" s="127">
        <v>20</v>
      </c>
      <c r="I73" s="15">
        <v>0</v>
      </c>
      <c r="J73" s="130">
        <f t="shared" si="59"/>
        <v>420</v>
      </c>
      <c r="K73" s="344">
        <f t="shared" si="66"/>
        <v>400</v>
      </c>
      <c r="L73" s="344">
        <f t="shared" si="67"/>
        <v>20</v>
      </c>
      <c r="M73" s="344">
        <f t="shared" si="68"/>
        <v>0</v>
      </c>
      <c r="N73" s="15"/>
      <c r="O73">
        <v>1</v>
      </c>
    </row>
    <row r="74" spans="1:15">
      <c r="A74" s="6" t="s">
        <v>392</v>
      </c>
      <c r="B74" s="317" t="s">
        <v>393</v>
      </c>
      <c r="C74" s="22"/>
      <c r="D74" s="21">
        <v>0</v>
      </c>
      <c r="E74" s="21"/>
      <c r="F74" s="334">
        <f t="shared" ref="F74:M74" si="69">SUM(F75:F77)</f>
        <v>2747</v>
      </c>
      <c r="G74" s="335">
        <f t="shared" si="69"/>
        <v>2616</v>
      </c>
      <c r="H74" s="334">
        <f t="shared" si="69"/>
        <v>131</v>
      </c>
      <c r="I74" s="334">
        <f t="shared" si="69"/>
        <v>0</v>
      </c>
      <c r="J74" s="334">
        <f t="shared" si="69"/>
        <v>2747</v>
      </c>
      <c r="K74" s="334">
        <f t="shared" si="69"/>
        <v>2616</v>
      </c>
      <c r="L74" s="334">
        <f t="shared" si="69"/>
        <v>131</v>
      </c>
      <c r="M74" s="334">
        <f t="shared" si="69"/>
        <v>0</v>
      </c>
      <c r="N74" s="16"/>
    </row>
    <row r="75" spans="1:15" ht="45">
      <c r="A75" s="8">
        <v>10</v>
      </c>
      <c r="B75" s="331" t="s">
        <v>418</v>
      </c>
      <c r="C75" s="26" t="s">
        <v>419</v>
      </c>
      <c r="D75" s="8" t="s">
        <v>410</v>
      </c>
      <c r="E75" s="25" t="s">
        <v>54</v>
      </c>
      <c r="F75" s="127">
        <f t="shared" si="58"/>
        <v>499</v>
      </c>
      <c r="G75" s="282">
        <v>475</v>
      </c>
      <c r="H75" s="127">
        <v>24</v>
      </c>
      <c r="I75" s="15">
        <v>0</v>
      </c>
      <c r="J75" s="130">
        <f t="shared" si="59"/>
        <v>499</v>
      </c>
      <c r="K75" s="344">
        <f>+G75</f>
        <v>475</v>
      </c>
      <c r="L75" s="344">
        <f t="shared" ref="L75:M75" si="70">+H75</f>
        <v>24</v>
      </c>
      <c r="M75" s="344">
        <f t="shared" si="70"/>
        <v>0</v>
      </c>
      <c r="N75" s="15"/>
      <c r="O75">
        <v>1</v>
      </c>
    </row>
    <row r="76" spans="1:15" ht="75">
      <c r="A76" s="8">
        <v>11</v>
      </c>
      <c r="B76" s="331" t="s">
        <v>420</v>
      </c>
      <c r="C76" s="26" t="s">
        <v>395</v>
      </c>
      <c r="D76" s="20" t="s">
        <v>421</v>
      </c>
      <c r="E76" s="25" t="s">
        <v>54</v>
      </c>
      <c r="F76" s="127">
        <f t="shared" si="58"/>
        <v>1998</v>
      </c>
      <c r="G76" s="282">
        <v>1903</v>
      </c>
      <c r="H76" s="127">
        <v>95</v>
      </c>
      <c r="I76" s="15">
        <v>0</v>
      </c>
      <c r="J76" s="130">
        <f t="shared" si="59"/>
        <v>1998</v>
      </c>
      <c r="K76" s="344">
        <f t="shared" ref="K76:K77" si="71">+G76</f>
        <v>1903</v>
      </c>
      <c r="L76" s="344">
        <f t="shared" ref="L76:L77" si="72">+H76</f>
        <v>95</v>
      </c>
      <c r="M76" s="344">
        <f t="shared" ref="M76:M77" si="73">+I76</f>
        <v>0</v>
      </c>
      <c r="N76" s="15"/>
      <c r="O76">
        <v>1</v>
      </c>
    </row>
    <row r="77" spans="1:15" ht="30">
      <c r="A77" s="8">
        <v>12</v>
      </c>
      <c r="B77" s="331" t="s">
        <v>422</v>
      </c>
      <c r="C77" s="26" t="s">
        <v>412</v>
      </c>
      <c r="D77" s="8"/>
      <c r="E77" s="25" t="s">
        <v>54</v>
      </c>
      <c r="F77" s="127">
        <f t="shared" si="58"/>
        <v>250</v>
      </c>
      <c r="G77" s="282">
        <v>238</v>
      </c>
      <c r="H77" s="127">
        <v>12</v>
      </c>
      <c r="I77" s="15">
        <v>0</v>
      </c>
      <c r="J77" s="130">
        <f t="shared" si="59"/>
        <v>250</v>
      </c>
      <c r="K77" s="344">
        <f t="shared" si="71"/>
        <v>238</v>
      </c>
      <c r="L77" s="344">
        <f t="shared" si="72"/>
        <v>12</v>
      </c>
      <c r="M77" s="344">
        <f t="shared" si="73"/>
        <v>0</v>
      </c>
      <c r="N77" s="15"/>
      <c r="O77">
        <v>1</v>
      </c>
    </row>
    <row r="78" spans="1:15">
      <c r="A78" s="6" t="s">
        <v>433</v>
      </c>
      <c r="B78" s="330" t="s">
        <v>434</v>
      </c>
      <c r="C78" s="22"/>
      <c r="D78" s="21">
        <v>0</v>
      </c>
      <c r="E78" s="21"/>
      <c r="F78" s="334">
        <f t="shared" ref="F78:M78" si="74">SUM(F79:F79)</f>
        <v>480.9</v>
      </c>
      <c r="G78" s="335">
        <f t="shared" si="74"/>
        <v>458</v>
      </c>
      <c r="H78" s="334">
        <f t="shared" si="74"/>
        <v>22.9</v>
      </c>
      <c r="I78" s="334">
        <f t="shared" si="74"/>
        <v>0</v>
      </c>
      <c r="J78" s="334">
        <f t="shared" si="74"/>
        <v>480.9</v>
      </c>
      <c r="K78" s="334">
        <f t="shared" si="74"/>
        <v>458</v>
      </c>
      <c r="L78" s="334">
        <f t="shared" si="74"/>
        <v>22.9</v>
      </c>
      <c r="M78" s="334">
        <f t="shared" si="74"/>
        <v>0</v>
      </c>
      <c r="N78" s="16"/>
    </row>
    <row r="79" spans="1:15" ht="60">
      <c r="A79" s="8">
        <v>3</v>
      </c>
      <c r="B79" s="331" t="s">
        <v>438</v>
      </c>
      <c r="C79" s="8" t="s">
        <v>436</v>
      </c>
      <c r="D79" s="8" t="s">
        <v>439</v>
      </c>
      <c r="E79" s="8" t="s">
        <v>54</v>
      </c>
      <c r="F79" s="127">
        <f t="shared" si="58"/>
        <v>480.9</v>
      </c>
      <c r="G79" s="282">
        <v>458</v>
      </c>
      <c r="H79" s="127">
        <v>22.9</v>
      </c>
      <c r="I79" s="15">
        <v>0</v>
      </c>
      <c r="J79" s="130">
        <f t="shared" si="59"/>
        <v>480.9</v>
      </c>
      <c r="K79" s="344">
        <f>+G79</f>
        <v>458</v>
      </c>
      <c r="L79" s="344">
        <f t="shared" ref="L79:M79" si="75">+H79</f>
        <v>22.9</v>
      </c>
      <c r="M79" s="344">
        <f t="shared" si="75"/>
        <v>0</v>
      </c>
      <c r="N79" s="15"/>
      <c r="O79">
        <v>1</v>
      </c>
    </row>
    <row r="80" spans="1:15">
      <c r="A80" s="6" t="s">
        <v>442</v>
      </c>
      <c r="B80" s="317" t="s">
        <v>443</v>
      </c>
      <c r="C80" s="6"/>
      <c r="D80" s="21">
        <v>0</v>
      </c>
      <c r="E80" s="21"/>
      <c r="F80" s="334">
        <f t="shared" ref="F80:M80" si="76">SUM(F81:F84)</f>
        <v>2835</v>
      </c>
      <c r="G80" s="335">
        <f t="shared" si="76"/>
        <v>2700</v>
      </c>
      <c r="H80" s="334">
        <f t="shared" si="76"/>
        <v>135</v>
      </c>
      <c r="I80" s="334">
        <f t="shared" si="76"/>
        <v>0</v>
      </c>
      <c r="J80" s="334">
        <f t="shared" si="76"/>
        <v>2835</v>
      </c>
      <c r="K80" s="334">
        <f t="shared" si="76"/>
        <v>2700</v>
      </c>
      <c r="L80" s="334">
        <f t="shared" si="76"/>
        <v>135</v>
      </c>
      <c r="M80" s="334">
        <f t="shared" si="76"/>
        <v>0</v>
      </c>
      <c r="N80" s="16"/>
    </row>
    <row r="81" spans="1:15" ht="90">
      <c r="A81" s="8">
        <v>6</v>
      </c>
      <c r="B81" s="319" t="s">
        <v>456</v>
      </c>
      <c r="C81" s="8" t="s">
        <v>454</v>
      </c>
      <c r="D81" s="8" t="s">
        <v>94</v>
      </c>
      <c r="E81" s="8" t="s">
        <v>54</v>
      </c>
      <c r="F81" s="127">
        <f t="shared" si="58"/>
        <v>420</v>
      </c>
      <c r="G81" s="282">
        <v>400</v>
      </c>
      <c r="H81" s="127">
        <v>20</v>
      </c>
      <c r="I81" s="15">
        <v>0</v>
      </c>
      <c r="J81" s="130">
        <f t="shared" si="59"/>
        <v>420</v>
      </c>
      <c r="K81" s="344">
        <f>+G81</f>
        <v>400</v>
      </c>
      <c r="L81" s="344">
        <f t="shared" ref="L81:M81" si="77">+H81</f>
        <v>20</v>
      </c>
      <c r="M81" s="344">
        <f t="shared" si="77"/>
        <v>0</v>
      </c>
      <c r="N81" s="15"/>
      <c r="O81">
        <v>1</v>
      </c>
    </row>
    <row r="82" spans="1:15" ht="75">
      <c r="A82" s="8">
        <v>7</v>
      </c>
      <c r="B82" s="332" t="s">
        <v>457</v>
      </c>
      <c r="C82" s="8" t="s">
        <v>449</v>
      </c>
      <c r="D82" s="20" t="s">
        <v>458</v>
      </c>
      <c r="E82" s="8" t="s">
        <v>54</v>
      </c>
      <c r="F82" s="127">
        <f t="shared" si="58"/>
        <v>1155</v>
      </c>
      <c r="G82" s="282">
        <v>1100</v>
      </c>
      <c r="H82" s="127">
        <v>55</v>
      </c>
      <c r="I82" s="15">
        <v>0</v>
      </c>
      <c r="J82" s="130">
        <f t="shared" si="59"/>
        <v>1155</v>
      </c>
      <c r="K82" s="344">
        <f t="shared" ref="K82:K84" si="78">+G82</f>
        <v>1100</v>
      </c>
      <c r="L82" s="344">
        <f t="shared" ref="L82:L84" si="79">+H82</f>
        <v>55</v>
      </c>
      <c r="M82" s="344">
        <f t="shared" ref="M82:M84" si="80">+I82</f>
        <v>0</v>
      </c>
      <c r="N82" s="15"/>
      <c r="O82">
        <v>1</v>
      </c>
    </row>
    <row r="83" spans="1:15" ht="75">
      <c r="A83" s="8">
        <v>8</v>
      </c>
      <c r="B83" s="319" t="s">
        <v>459</v>
      </c>
      <c r="C83" s="8" t="s">
        <v>460</v>
      </c>
      <c r="D83" s="20" t="s">
        <v>461</v>
      </c>
      <c r="E83" s="8" t="s">
        <v>54</v>
      </c>
      <c r="F83" s="127">
        <f t="shared" si="58"/>
        <v>840</v>
      </c>
      <c r="G83" s="282">
        <v>800</v>
      </c>
      <c r="H83" s="127">
        <v>40</v>
      </c>
      <c r="I83" s="15">
        <v>0</v>
      </c>
      <c r="J83" s="130">
        <f t="shared" si="59"/>
        <v>840</v>
      </c>
      <c r="K83" s="344">
        <f t="shared" si="78"/>
        <v>800</v>
      </c>
      <c r="L83" s="344">
        <f t="shared" si="79"/>
        <v>40</v>
      </c>
      <c r="M83" s="344">
        <f t="shared" si="80"/>
        <v>0</v>
      </c>
      <c r="N83" s="15"/>
      <c r="O83">
        <v>1</v>
      </c>
    </row>
    <row r="84" spans="1:15" ht="90">
      <c r="A84" s="8">
        <v>9</v>
      </c>
      <c r="B84" s="319" t="s">
        <v>462</v>
      </c>
      <c r="C84" s="8" t="s">
        <v>463</v>
      </c>
      <c r="D84" s="8" t="s">
        <v>94</v>
      </c>
      <c r="E84" s="8" t="s">
        <v>54</v>
      </c>
      <c r="F84" s="127">
        <f t="shared" ref="F84:F99" si="81">G84+H84</f>
        <v>420</v>
      </c>
      <c r="G84" s="282">
        <v>400</v>
      </c>
      <c r="H84" s="127">
        <v>20</v>
      </c>
      <c r="I84" s="15">
        <v>0</v>
      </c>
      <c r="J84" s="130">
        <f t="shared" ref="J84:J99" si="82">K84+L84</f>
        <v>420</v>
      </c>
      <c r="K84" s="344">
        <f t="shared" si="78"/>
        <v>400</v>
      </c>
      <c r="L84" s="344">
        <f t="shared" si="79"/>
        <v>20</v>
      </c>
      <c r="M84" s="344">
        <f t="shared" si="80"/>
        <v>0</v>
      </c>
      <c r="N84" s="15"/>
      <c r="O84">
        <v>1</v>
      </c>
    </row>
    <row r="85" spans="1:15">
      <c r="A85" s="6" t="s">
        <v>471</v>
      </c>
      <c r="B85" s="317" t="s">
        <v>472</v>
      </c>
      <c r="C85" s="22"/>
      <c r="D85" s="21">
        <v>0</v>
      </c>
      <c r="E85" s="21"/>
      <c r="F85" s="334">
        <f t="shared" ref="F85:M85" si="83">SUM(F86:F89)</f>
        <v>1979.25</v>
      </c>
      <c r="G85" s="335">
        <f t="shared" si="83"/>
        <v>1885</v>
      </c>
      <c r="H85" s="334">
        <f t="shared" si="83"/>
        <v>94.25</v>
      </c>
      <c r="I85" s="334">
        <f t="shared" si="83"/>
        <v>0</v>
      </c>
      <c r="J85" s="334">
        <f t="shared" si="83"/>
        <v>1979.25</v>
      </c>
      <c r="K85" s="334">
        <f t="shared" si="83"/>
        <v>1885</v>
      </c>
      <c r="L85" s="334">
        <f t="shared" si="83"/>
        <v>94.25</v>
      </c>
      <c r="M85" s="334">
        <f t="shared" si="83"/>
        <v>0</v>
      </c>
      <c r="N85" s="16"/>
    </row>
    <row r="86" spans="1:15" ht="90">
      <c r="A86" s="8">
        <v>7</v>
      </c>
      <c r="B86" s="319" t="s">
        <v>485</v>
      </c>
      <c r="C86" s="8" t="s">
        <v>486</v>
      </c>
      <c r="D86" s="8" t="s">
        <v>128</v>
      </c>
      <c r="E86" s="8" t="s">
        <v>54</v>
      </c>
      <c r="F86" s="127">
        <f t="shared" si="81"/>
        <v>525</v>
      </c>
      <c r="G86" s="282">
        <v>500</v>
      </c>
      <c r="H86" s="127">
        <v>25</v>
      </c>
      <c r="I86" s="15"/>
      <c r="J86" s="130">
        <f t="shared" si="82"/>
        <v>525</v>
      </c>
      <c r="K86" s="344">
        <f>+G86</f>
        <v>500</v>
      </c>
      <c r="L86" s="344">
        <f t="shared" ref="L86:M86" si="84">+H86</f>
        <v>25</v>
      </c>
      <c r="M86" s="344">
        <f t="shared" si="84"/>
        <v>0</v>
      </c>
      <c r="N86" s="15"/>
      <c r="O86">
        <v>1</v>
      </c>
    </row>
    <row r="87" spans="1:15" ht="30">
      <c r="A87" s="8">
        <v>8</v>
      </c>
      <c r="B87" s="319" t="s">
        <v>487</v>
      </c>
      <c r="C87" s="8" t="s">
        <v>472</v>
      </c>
      <c r="D87" s="8" t="s">
        <v>488</v>
      </c>
      <c r="E87" s="8" t="s">
        <v>54</v>
      </c>
      <c r="F87" s="127">
        <f t="shared" si="81"/>
        <v>420</v>
      </c>
      <c r="G87" s="282">
        <v>400</v>
      </c>
      <c r="H87" s="127">
        <v>20</v>
      </c>
      <c r="I87" s="15"/>
      <c r="J87" s="130">
        <f t="shared" si="82"/>
        <v>420</v>
      </c>
      <c r="K87" s="344">
        <f t="shared" ref="K87:K89" si="85">+G87</f>
        <v>400</v>
      </c>
      <c r="L87" s="344">
        <f t="shared" ref="L87:L89" si="86">+H87</f>
        <v>20</v>
      </c>
      <c r="M87" s="344">
        <f t="shared" ref="M87:M89" si="87">+I87</f>
        <v>0</v>
      </c>
      <c r="N87" s="15"/>
      <c r="O87">
        <v>1</v>
      </c>
    </row>
    <row r="88" spans="1:15" ht="90">
      <c r="A88" s="8">
        <v>9</v>
      </c>
      <c r="B88" s="319" t="s">
        <v>489</v>
      </c>
      <c r="C88" s="8" t="s">
        <v>472</v>
      </c>
      <c r="D88" s="8" t="s">
        <v>159</v>
      </c>
      <c r="E88" s="8" t="s">
        <v>54</v>
      </c>
      <c r="F88" s="127">
        <f t="shared" si="81"/>
        <v>509.25</v>
      </c>
      <c r="G88" s="282">
        <v>485</v>
      </c>
      <c r="H88" s="127">
        <v>24.25</v>
      </c>
      <c r="I88" s="15"/>
      <c r="J88" s="130">
        <f t="shared" si="82"/>
        <v>509.25</v>
      </c>
      <c r="K88" s="344">
        <f t="shared" si="85"/>
        <v>485</v>
      </c>
      <c r="L88" s="344">
        <f t="shared" si="86"/>
        <v>24.25</v>
      </c>
      <c r="M88" s="344">
        <f t="shared" si="87"/>
        <v>0</v>
      </c>
      <c r="N88" s="15"/>
      <c r="O88">
        <v>1</v>
      </c>
    </row>
    <row r="89" spans="1:15" ht="30">
      <c r="A89" s="8">
        <v>10</v>
      </c>
      <c r="B89" s="319" t="s">
        <v>490</v>
      </c>
      <c r="C89" s="8" t="s">
        <v>472</v>
      </c>
      <c r="D89" s="8" t="s">
        <v>491</v>
      </c>
      <c r="E89" s="8" t="s">
        <v>54</v>
      </c>
      <c r="F89" s="127">
        <f t="shared" si="81"/>
        <v>525</v>
      </c>
      <c r="G89" s="282">
        <v>500</v>
      </c>
      <c r="H89" s="127">
        <v>25</v>
      </c>
      <c r="I89" s="15"/>
      <c r="J89" s="130">
        <f t="shared" si="82"/>
        <v>525</v>
      </c>
      <c r="K89" s="344">
        <f t="shared" si="85"/>
        <v>500</v>
      </c>
      <c r="L89" s="344">
        <f t="shared" si="86"/>
        <v>25</v>
      </c>
      <c r="M89" s="344">
        <f t="shared" si="87"/>
        <v>0</v>
      </c>
      <c r="N89" s="15"/>
      <c r="O89">
        <v>1</v>
      </c>
    </row>
    <row r="90" spans="1:15">
      <c r="A90" s="6" t="s">
        <v>499</v>
      </c>
      <c r="B90" s="317" t="s">
        <v>500</v>
      </c>
      <c r="C90" s="22"/>
      <c r="D90" s="21">
        <v>0</v>
      </c>
      <c r="E90" s="21"/>
      <c r="F90" s="334">
        <f t="shared" ref="F90:M90" si="88">SUM(F91:F99)</f>
        <v>3023.4</v>
      </c>
      <c r="G90" s="335">
        <f t="shared" si="88"/>
        <v>2881</v>
      </c>
      <c r="H90" s="334">
        <f t="shared" si="88"/>
        <v>142.4</v>
      </c>
      <c r="I90" s="334">
        <f t="shared" si="88"/>
        <v>0</v>
      </c>
      <c r="J90" s="334">
        <f t="shared" si="88"/>
        <v>3023.4</v>
      </c>
      <c r="K90" s="334">
        <f t="shared" si="88"/>
        <v>2881</v>
      </c>
      <c r="L90" s="334">
        <f t="shared" si="88"/>
        <v>142.4</v>
      </c>
      <c r="M90" s="334">
        <f t="shared" si="88"/>
        <v>0</v>
      </c>
      <c r="N90" s="16"/>
    </row>
    <row r="91" spans="1:15" ht="90">
      <c r="A91" s="8">
        <v>18</v>
      </c>
      <c r="B91" s="319" t="s">
        <v>821</v>
      </c>
      <c r="C91" s="8" t="s">
        <v>334</v>
      </c>
      <c r="D91" s="8" t="s">
        <v>159</v>
      </c>
      <c r="E91" s="8" t="s">
        <v>54</v>
      </c>
      <c r="F91" s="127">
        <f>G91+H91</f>
        <v>452.5</v>
      </c>
      <c r="G91" s="282">
        <v>431</v>
      </c>
      <c r="H91" s="127">
        <v>21.5</v>
      </c>
      <c r="I91" s="15">
        <v>0</v>
      </c>
      <c r="J91" s="130">
        <f t="shared" si="82"/>
        <v>452.5</v>
      </c>
      <c r="K91" s="344">
        <f>+G91</f>
        <v>431</v>
      </c>
      <c r="L91" s="344">
        <f t="shared" ref="L91:M91" si="89">+H91</f>
        <v>21.5</v>
      </c>
      <c r="M91" s="344">
        <f t="shared" si="89"/>
        <v>0</v>
      </c>
      <c r="N91" s="15"/>
      <c r="O91">
        <v>1</v>
      </c>
    </row>
    <row r="92" spans="1:15" ht="90">
      <c r="A92" s="8">
        <v>19</v>
      </c>
      <c r="B92" s="319" t="s">
        <v>822</v>
      </c>
      <c r="C92" s="8" t="s">
        <v>511</v>
      </c>
      <c r="D92" s="8" t="s">
        <v>159</v>
      </c>
      <c r="E92" s="8" t="s">
        <v>54</v>
      </c>
      <c r="F92" s="127">
        <f t="shared" si="81"/>
        <v>420</v>
      </c>
      <c r="G92" s="282">
        <v>400</v>
      </c>
      <c r="H92" s="127">
        <v>20</v>
      </c>
      <c r="I92" s="15">
        <v>0</v>
      </c>
      <c r="J92" s="130">
        <f t="shared" si="82"/>
        <v>420</v>
      </c>
      <c r="K92" s="344">
        <f t="shared" ref="K92:K99" si="90">+G92</f>
        <v>400</v>
      </c>
      <c r="L92" s="344">
        <f t="shared" ref="L92:L99" si="91">+H92</f>
        <v>20</v>
      </c>
      <c r="M92" s="344">
        <f t="shared" ref="M92:M99" si="92">+I92</f>
        <v>0</v>
      </c>
      <c r="N92" s="15"/>
      <c r="O92">
        <v>1</v>
      </c>
    </row>
    <row r="93" spans="1:15" ht="90">
      <c r="A93" s="8">
        <v>20</v>
      </c>
      <c r="B93" s="319" t="s">
        <v>526</v>
      </c>
      <c r="C93" s="8" t="s">
        <v>515</v>
      </c>
      <c r="D93" s="8" t="s">
        <v>527</v>
      </c>
      <c r="E93" s="8" t="s">
        <v>54</v>
      </c>
      <c r="F93" s="127">
        <f t="shared" si="81"/>
        <v>420</v>
      </c>
      <c r="G93" s="282">
        <v>400</v>
      </c>
      <c r="H93" s="127">
        <v>20</v>
      </c>
      <c r="I93" s="15">
        <v>0</v>
      </c>
      <c r="J93" s="130">
        <f t="shared" si="82"/>
        <v>420</v>
      </c>
      <c r="K93" s="344">
        <f t="shared" si="90"/>
        <v>400</v>
      </c>
      <c r="L93" s="344">
        <f t="shared" si="91"/>
        <v>20</v>
      </c>
      <c r="M93" s="344">
        <f t="shared" si="92"/>
        <v>0</v>
      </c>
      <c r="N93" s="15"/>
      <c r="O93">
        <v>1</v>
      </c>
    </row>
    <row r="94" spans="1:15" ht="45">
      <c r="A94" s="8">
        <v>21</v>
      </c>
      <c r="B94" s="319" t="s">
        <v>528</v>
      </c>
      <c r="C94" s="8" t="s">
        <v>529</v>
      </c>
      <c r="D94" s="8" t="s">
        <v>530</v>
      </c>
      <c r="E94" s="8" t="s">
        <v>54</v>
      </c>
      <c r="F94" s="127">
        <f t="shared" si="81"/>
        <v>313.39999999999998</v>
      </c>
      <c r="G94" s="282">
        <v>300</v>
      </c>
      <c r="H94" s="127">
        <v>13.4</v>
      </c>
      <c r="I94" s="15">
        <v>0</v>
      </c>
      <c r="J94" s="130">
        <f t="shared" si="82"/>
        <v>313.39999999999998</v>
      </c>
      <c r="K94" s="344">
        <f t="shared" si="90"/>
        <v>300</v>
      </c>
      <c r="L94" s="344">
        <f t="shared" si="91"/>
        <v>13.4</v>
      </c>
      <c r="M94" s="344">
        <f t="shared" si="92"/>
        <v>0</v>
      </c>
      <c r="N94" s="15"/>
      <c r="O94">
        <v>1</v>
      </c>
    </row>
    <row r="95" spans="1:15" ht="45">
      <c r="A95" s="8">
        <v>22</v>
      </c>
      <c r="B95" s="319" t="s">
        <v>531</v>
      </c>
      <c r="C95" s="8" t="s">
        <v>509</v>
      </c>
      <c r="D95" s="8" t="s">
        <v>532</v>
      </c>
      <c r="E95" s="8" t="s">
        <v>54</v>
      </c>
      <c r="F95" s="127">
        <f t="shared" si="81"/>
        <v>262.5</v>
      </c>
      <c r="G95" s="282">
        <v>250</v>
      </c>
      <c r="H95" s="127">
        <v>12.5</v>
      </c>
      <c r="I95" s="15">
        <v>0</v>
      </c>
      <c r="J95" s="130">
        <f t="shared" si="82"/>
        <v>262.5</v>
      </c>
      <c r="K95" s="344">
        <f t="shared" si="90"/>
        <v>250</v>
      </c>
      <c r="L95" s="344">
        <f t="shared" si="91"/>
        <v>12.5</v>
      </c>
      <c r="M95" s="344">
        <f t="shared" si="92"/>
        <v>0</v>
      </c>
      <c r="N95" s="15"/>
      <c r="O95">
        <v>1</v>
      </c>
    </row>
    <row r="96" spans="1:15" ht="30">
      <c r="A96" s="8">
        <v>23</v>
      </c>
      <c r="B96" s="319" t="s">
        <v>810</v>
      </c>
      <c r="C96" s="8" t="s">
        <v>334</v>
      </c>
      <c r="D96" s="8" t="s">
        <v>533</v>
      </c>
      <c r="E96" s="8" t="s">
        <v>54</v>
      </c>
      <c r="F96" s="127">
        <f t="shared" si="81"/>
        <v>315</v>
      </c>
      <c r="G96" s="282">
        <v>300</v>
      </c>
      <c r="H96" s="127">
        <v>15</v>
      </c>
      <c r="I96" s="15">
        <v>0</v>
      </c>
      <c r="J96" s="130">
        <f t="shared" si="82"/>
        <v>315</v>
      </c>
      <c r="K96" s="344">
        <f t="shared" si="90"/>
        <v>300</v>
      </c>
      <c r="L96" s="344">
        <f t="shared" si="91"/>
        <v>15</v>
      </c>
      <c r="M96" s="344">
        <f t="shared" si="92"/>
        <v>0</v>
      </c>
      <c r="N96" s="15"/>
      <c r="O96">
        <v>1</v>
      </c>
    </row>
    <row r="97" spans="1:15" ht="75">
      <c r="A97" s="8">
        <v>24</v>
      </c>
      <c r="B97" s="319" t="s">
        <v>534</v>
      </c>
      <c r="C97" s="8" t="s">
        <v>509</v>
      </c>
      <c r="D97" s="20" t="s">
        <v>535</v>
      </c>
      <c r="E97" s="8" t="s">
        <v>54</v>
      </c>
      <c r="F97" s="127">
        <f t="shared" si="81"/>
        <v>420</v>
      </c>
      <c r="G97" s="282">
        <v>400</v>
      </c>
      <c r="H97" s="127">
        <v>20</v>
      </c>
      <c r="I97" s="15">
        <v>0</v>
      </c>
      <c r="J97" s="130">
        <f t="shared" si="82"/>
        <v>420</v>
      </c>
      <c r="K97" s="344">
        <f t="shared" si="90"/>
        <v>400</v>
      </c>
      <c r="L97" s="344">
        <f t="shared" si="91"/>
        <v>20</v>
      </c>
      <c r="M97" s="344">
        <f t="shared" si="92"/>
        <v>0</v>
      </c>
      <c r="N97" s="15"/>
      <c r="O97">
        <v>1</v>
      </c>
    </row>
    <row r="98" spans="1:15" ht="30">
      <c r="A98" s="8">
        <v>25</v>
      </c>
      <c r="B98" s="319" t="s">
        <v>536</v>
      </c>
      <c r="C98" s="8" t="s">
        <v>515</v>
      </c>
      <c r="D98" s="8" t="s">
        <v>537</v>
      </c>
      <c r="E98" s="8" t="s">
        <v>54</v>
      </c>
      <c r="F98" s="127">
        <f t="shared" si="81"/>
        <v>210</v>
      </c>
      <c r="G98" s="282">
        <v>200</v>
      </c>
      <c r="H98" s="127">
        <v>10</v>
      </c>
      <c r="I98" s="15">
        <v>0</v>
      </c>
      <c r="J98" s="130">
        <f t="shared" si="82"/>
        <v>210</v>
      </c>
      <c r="K98" s="344">
        <f t="shared" si="90"/>
        <v>200</v>
      </c>
      <c r="L98" s="344">
        <f t="shared" si="91"/>
        <v>10</v>
      </c>
      <c r="M98" s="344">
        <f t="shared" si="92"/>
        <v>0</v>
      </c>
      <c r="N98" s="15"/>
      <c r="O98">
        <v>1</v>
      </c>
    </row>
    <row r="99" spans="1:15" ht="45">
      <c r="A99" s="8">
        <v>26</v>
      </c>
      <c r="B99" s="319" t="s">
        <v>538</v>
      </c>
      <c r="C99" s="8" t="s">
        <v>506</v>
      </c>
      <c r="D99" s="8" t="s">
        <v>539</v>
      </c>
      <c r="E99" s="8" t="s">
        <v>54</v>
      </c>
      <c r="F99" s="127">
        <f t="shared" si="81"/>
        <v>210</v>
      </c>
      <c r="G99" s="282">
        <v>200</v>
      </c>
      <c r="H99" s="127">
        <v>10</v>
      </c>
      <c r="I99" s="15">
        <v>0</v>
      </c>
      <c r="J99" s="130">
        <f t="shared" si="82"/>
        <v>210</v>
      </c>
      <c r="K99" s="344">
        <f t="shared" si="90"/>
        <v>200</v>
      </c>
      <c r="L99" s="344">
        <f t="shared" si="91"/>
        <v>10</v>
      </c>
      <c r="M99" s="344">
        <f t="shared" si="92"/>
        <v>0</v>
      </c>
      <c r="N99" s="15"/>
      <c r="O99">
        <v>1</v>
      </c>
    </row>
    <row r="100" spans="1:15">
      <c r="O100">
        <f>SUM(O23:O99)</f>
        <v>61</v>
      </c>
    </row>
  </sheetData>
  <mergeCells count="13">
    <mergeCell ref="N4:N5"/>
    <mergeCell ref="B8:C8"/>
    <mergeCell ref="B10:C10"/>
    <mergeCell ref="A1:N1"/>
    <mergeCell ref="A2:N2"/>
    <mergeCell ref="H3:N3"/>
    <mergeCell ref="A4:A5"/>
    <mergeCell ref="B4:B5"/>
    <mergeCell ref="C4:C5"/>
    <mergeCell ref="D4:D5"/>
    <mergeCell ref="E4:E5"/>
    <mergeCell ref="F4:I4"/>
    <mergeCell ref="J4:M4"/>
  </mergeCell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3"/>
  <sheetViews>
    <sheetView topLeftCell="A79" zoomScale="70" zoomScaleNormal="70" workbookViewId="0">
      <selection activeCell="O94" sqref="O94"/>
    </sheetView>
  </sheetViews>
  <sheetFormatPr defaultRowHeight="15"/>
  <cols>
    <col min="1" max="1" width="5.7109375" customWidth="1"/>
    <col min="2" max="2" width="34.7109375" customWidth="1"/>
    <col min="4" max="4" width="34.85546875" customWidth="1"/>
    <col min="6" max="13" width="11.140625" customWidth="1"/>
    <col min="19" max="19" width="9.28515625" bestFit="1" customWidth="1"/>
  </cols>
  <sheetData>
    <row r="1" spans="1:14">
      <c r="A1" s="621" t="s">
        <v>553</v>
      </c>
      <c r="B1" s="621"/>
      <c r="C1" s="621"/>
      <c r="D1" s="621"/>
      <c r="E1" s="621"/>
      <c r="F1" s="621"/>
      <c r="G1" s="621"/>
      <c r="H1" s="621"/>
      <c r="I1" s="621"/>
      <c r="J1" s="621"/>
      <c r="K1" s="621"/>
      <c r="L1" s="621"/>
      <c r="M1" s="621"/>
      <c r="N1" s="621"/>
    </row>
    <row r="2" spans="1:14">
      <c r="A2" s="622" t="s">
        <v>913</v>
      </c>
      <c r="B2" s="622"/>
      <c r="C2" s="622"/>
      <c r="D2" s="622"/>
      <c r="E2" s="622"/>
      <c r="F2" s="622"/>
      <c r="G2" s="622"/>
      <c r="H2" s="622"/>
      <c r="I2" s="622"/>
      <c r="J2" s="622"/>
      <c r="K2" s="622"/>
      <c r="L2" s="622"/>
      <c r="M2" s="622"/>
      <c r="N2" s="622"/>
    </row>
    <row r="3" spans="1:14">
      <c r="A3" s="2"/>
      <c r="B3" s="227"/>
      <c r="C3" s="2"/>
      <c r="D3" s="2"/>
      <c r="E3" s="2"/>
      <c r="F3" s="228"/>
      <c r="G3" s="275"/>
      <c r="H3" s="623" t="s">
        <v>0</v>
      </c>
      <c r="I3" s="623"/>
      <c r="J3" s="623"/>
      <c r="K3" s="623"/>
      <c r="L3" s="623"/>
      <c r="M3" s="623"/>
      <c r="N3" s="623"/>
    </row>
    <row r="4" spans="1:14">
      <c r="A4" s="624" t="s">
        <v>1</v>
      </c>
      <c r="B4" s="625" t="s">
        <v>2</v>
      </c>
      <c r="C4" s="624" t="s">
        <v>3</v>
      </c>
      <c r="D4" s="624" t="s">
        <v>4</v>
      </c>
      <c r="E4" s="624" t="s">
        <v>5</v>
      </c>
      <c r="F4" s="626" t="s">
        <v>6</v>
      </c>
      <c r="G4" s="627"/>
      <c r="H4" s="627"/>
      <c r="I4" s="628"/>
      <c r="J4" s="626" t="s">
        <v>7</v>
      </c>
      <c r="K4" s="627"/>
      <c r="L4" s="627"/>
      <c r="M4" s="628"/>
      <c r="N4" s="624" t="s">
        <v>8</v>
      </c>
    </row>
    <row r="5" spans="1:14" ht="42.75">
      <c r="A5" s="624"/>
      <c r="B5" s="625"/>
      <c r="C5" s="624"/>
      <c r="D5" s="624"/>
      <c r="E5" s="624"/>
      <c r="F5" s="3" t="s">
        <v>9</v>
      </c>
      <c r="G5" s="276" t="s">
        <v>10</v>
      </c>
      <c r="H5" s="3" t="s">
        <v>11</v>
      </c>
      <c r="I5" s="3" t="s">
        <v>12</v>
      </c>
      <c r="J5" s="3" t="s">
        <v>9</v>
      </c>
      <c r="K5" s="3" t="s">
        <v>10</v>
      </c>
      <c r="L5" s="3" t="s">
        <v>11</v>
      </c>
      <c r="M5" s="3" t="s">
        <v>12</v>
      </c>
      <c r="N5" s="624"/>
    </row>
    <row r="6" spans="1:14">
      <c r="A6" s="4"/>
      <c r="B6" s="226" t="s">
        <v>13</v>
      </c>
      <c r="C6" s="4"/>
      <c r="D6" s="4"/>
      <c r="E6" s="4"/>
      <c r="F6" s="5">
        <f t="shared" ref="F6:M6" si="0">F7+F13+F15+F17+F1019+F1022+F1028+F1030</f>
        <v>241228</v>
      </c>
      <c r="G6" s="274">
        <f t="shared" si="0"/>
        <v>231351</v>
      </c>
      <c r="H6" s="5">
        <f t="shared" si="0"/>
        <v>9877</v>
      </c>
      <c r="I6" s="5">
        <f t="shared" si="0"/>
        <v>0</v>
      </c>
      <c r="J6" s="5">
        <f t="shared" si="0"/>
        <v>49667</v>
      </c>
      <c r="K6" s="5">
        <f t="shared" si="0"/>
        <v>47503</v>
      </c>
      <c r="L6" s="5">
        <f t="shared" si="0"/>
        <v>2164</v>
      </c>
      <c r="M6" s="5">
        <f t="shared" si="0"/>
        <v>0</v>
      </c>
      <c r="N6" s="4"/>
    </row>
    <row r="7" spans="1:14" ht="57" hidden="1">
      <c r="A7" s="226" t="s">
        <v>14</v>
      </c>
      <c r="B7" s="229" t="s">
        <v>15</v>
      </c>
      <c r="C7" s="229"/>
      <c r="D7" s="229"/>
      <c r="E7" s="229"/>
      <c r="F7" s="230">
        <f>F8+F10</f>
        <v>135888</v>
      </c>
      <c r="G7" s="277">
        <f>G8+G10</f>
        <v>130885</v>
      </c>
      <c r="H7" s="230">
        <f>H8+H10</f>
        <v>5003</v>
      </c>
      <c r="I7" s="230"/>
      <c r="J7" s="230">
        <f>J8+J10</f>
        <v>34687</v>
      </c>
      <c r="K7" s="230">
        <f>K8+K10</f>
        <v>33141</v>
      </c>
      <c r="L7" s="230">
        <f>L8+L10</f>
        <v>1546</v>
      </c>
      <c r="M7" s="230">
        <f>M8+M10</f>
        <v>0</v>
      </c>
      <c r="N7" s="229"/>
    </row>
    <row r="8" spans="1:14" hidden="1">
      <c r="A8" s="6" t="s">
        <v>16</v>
      </c>
      <c r="B8" s="629" t="s">
        <v>17</v>
      </c>
      <c r="C8" s="629"/>
      <c r="D8" s="232"/>
      <c r="E8" s="232"/>
      <c r="F8" s="233">
        <f t="shared" ref="F8:F14" si="1">G8+H8</f>
        <v>9796</v>
      </c>
      <c r="G8" s="278">
        <f>SUM(G9:G9)</f>
        <v>9020</v>
      </c>
      <c r="H8" s="233">
        <f>SUM(H9:H9)</f>
        <v>776</v>
      </c>
      <c r="I8" s="233">
        <f>J8+K8</f>
        <v>1020</v>
      </c>
      <c r="J8" s="233">
        <f>SUM(J9:J9)</f>
        <v>530</v>
      </c>
      <c r="K8" s="233">
        <f>SUM(K9:K9)</f>
        <v>490</v>
      </c>
      <c r="L8" s="233">
        <f>SUM(L9:L9)</f>
        <v>40</v>
      </c>
      <c r="M8" s="233">
        <f>SUM(M9:M9)</f>
        <v>0</v>
      </c>
      <c r="N8" s="232"/>
    </row>
    <row r="9" spans="1:14" ht="30" hidden="1">
      <c r="A9" s="8">
        <v>5</v>
      </c>
      <c r="B9" s="234" t="s">
        <v>23</v>
      </c>
      <c r="C9" s="234"/>
      <c r="D9" s="234"/>
      <c r="E9" s="9" t="s">
        <v>19</v>
      </c>
      <c r="F9" s="235">
        <f t="shared" si="1"/>
        <v>9796</v>
      </c>
      <c r="G9" s="279">
        <v>9020</v>
      </c>
      <c r="H9" s="236">
        <v>776</v>
      </c>
      <c r="I9" s="234"/>
      <c r="J9" s="235">
        <f t="shared" ref="J9" si="2">K9+L9</f>
        <v>530</v>
      </c>
      <c r="K9" s="237">
        <v>490</v>
      </c>
      <c r="L9" s="237">
        <v>40</v>
      </c>
      <c r="M9" s="237"/>
      <c r="N9" s="234"/>
    </row>
    <row r="10" spans="1:14" hidden="1">
      <c r="A10" s="6" t="s">
        <v>26</v>
      </c>
      <c r="B10" s="678" t="s">
        <v>27</v>
      </c>
      <c r="C10" s="679"/>
      <c r="D10" s="6"/>
      <c r="E10" s="6"/>
      <c r="F10" s="233">
        <f t="shared" si="1"/>
        <v>126092</v>
      </c>
      <c r="G10" s="278">
        <f>SUM(G11:G12)</f>
        <v>121865</v>
      </c>
      <c r="H10" s="233">
        <f>SUM(H11:H12)</f>
        <v>4227</v>
      </c>
      <c r="I10" s="233"/>
      <c r="J10" s="233">
        <f t="shared" ref="J10:M10" si="3">SUM(J11:J12)</f>
        <v>34157</v>
      </c>
      <c r="K10" s="233">
        <f t="shared" si="3"/>
        <v>32651</v>
      </c>
      <c r="L10" s="233">
        <f t="shared" si="3"/>
        <v>1506</v>
      </c>
      <c r="M10" s="233">
        <f t="shared" si="3"/>
        <v>0</v>
      </c>
      <c r="N10" s="6"/>
    </row>
    <row r="11" spans="1:14" ht="60" hidden="1">
      <c r="A11" s="10">
        <v>1</v>
      </c>
      <c r="B11" s="234" t="s">
        <v>28</v>
      </c>
      <c r="C11" s="10" t="s">
        <v>29</v>
      </c>
      <c r="D11" s="10" t="s">
        <v>30</v>
      </c>
      <c r="E11" s="8" t="s">
        <v>31</v>
      </c>
      <c r="F11" s="235">
        <f t="shared" si="1"/>
        <v>70000</v>
      </c>
      <c r="G11" s="280">
        <v>66247</v>
      </c>
      <c r="H11" s="235">
        <v>3753</v>
      </c>
      <c r="I11" s="238"/>
      <c r="J11" s="235">
        <f>K11+L11</f>
        <v>32157</v>
      </c>
      <c r="K11" s="235">
        <v>30651</v>
      </c>
      <c r="L11" s="235">
        <v>1506</v>
      </c>
      <c r="M11" s="238"/>
      <c r="N11" s="4"/>
    </row>
    <row r="12" spans="1:14" ht="60" hidden="1">
      <c r="A12" s="10">
        <v>2</v>
      </c>
      <c r="B12" s="234" t="s">
        <v>32</v>
      </c>
      <c r="C12" s="10" t="s">
        <v>29</v>
      </c>
      <c r="D12" s="10" t="s">
        <v>30</v>
      </c>
      <c r="E12" s="8" t="s">
        <v>33</v>
      </c>
      <c r="F12" s="235">
        <f t="shared" si="1"/>
        <v>56092</v>
      </c>
      <c r="G12" s="280">
        <v>55618</v>
      </c>
      <c r="H12" s="235">
        <v>474</v>
      </c>
      <c r="I12" s="239"/>
      <c r="J12" s="235">
        <f>K12+L12</f>
        <v>2000</v>
      </c>
      <c r="K12" s="235">
        <v>2000</v>
      </c>
      <c r="L12" s="235"/>
      <c r="M12" s="238"/>
      <c r="N12" s="4"/>
    </row>
    <row r="13" spans="1:14" ht="42.75" hidden="1">
      <c r="A13" s="226" t="s">
        <v>34</v>
      </c>
      <c r="B13" s="229" t="s">
        <v>35</v>
      </c>
      <c r="C13" s="229"/>
      <c r="D13" s="229"/>
      <c r="E13" s="4"/>
      <c r="F13" s="240">
        <f t="shared" si="1"/>
        <v>45000</v>
      </c>
      <c r="G13" s="281">
        <f>SUM(G14:G14)</f>
        <v>43000</v>
      </c>
      <c r="H13" s="240">
        <f>SUM(H14:H14)</f>
        <v>2000</v>
      </c>
      <c r="I13" s="241"/>
      <c r="J13" s="240">
        <f>K13+L13</f>
        <v>2000</v>
      </c>
      <c r="K13" s="240">
        <f>SUM(K14:K14)</f>
        <v>2000</v>
      </c>
      <c r="L13" s="240">
        <f>SUM(L14:L14)</f>
        <v>0</v>
      </c>
      <c r="M13" s="240">
        <f>SUM(M14:M14)</f>
        <v>0</v>
      </c>
      <c r="N13" s="4"/>
    </row>
    <row r="14" spans="1:14" ht="75" hidden="1">
      <c r="A14" s="10">
        <v>5</v>
      </c>
      <c r="B14" s="234" t="s">
        <v>37</v>
      </c>
      <c r="C14" s="10" t="s">
        <v>38</v>
      </c>
      <c r="D14" s="10" t="s">
        <v>36</v>
      </c>
      <c r="E14" s="8" t="s">
        <v>33</v>
      </c>
      <c r="F14" s="235">
        <f t="shared" si="1"/>
        <v>45000</v>
      </c>
      <c r="G14" s="280">
        <v>43000</v>
      </c>
      <c r="H14" s="235">
        <v>2000</v>
      </c>
      <c r="I14" s="239"/>
      <c r="J14" s="235">
        <f t="shared" ref="J14" si="4">K14+L14</f>
        <v>2000</v>
      </c>
      <c r="K14" s="235">
        <v>2000</v>
      </c>
      <c r="L14" s="235"/>
      <c r="M14" s="238"/>
      <c r="N14" s="4"/>
    </row>
    <row r="15" spans="1:14" ht="85.5" hidden="1">
      <c r="A15" s="11" t="s">
        <v>39</v>
      </c>
      <c r="B15" s="232" t="s">
        <v>40</v>
      </c>
      <c r="C15" s="11"/>
      <c r="D15" s="11"/>
      <c r="E15" s="226"/>
      <c r="F15" s="240">
        <f t="shared" ref="F15:M15" si="5">F16</f>
        <v>30170</v>
      </c>
      <c r="G15" s="281">
        <f t="shared" si="5"/>
        <v>28733</v>
      </c>
      <c r="H15" s="240">
        <f t="shared" si="5"/>
        <v>1437</v>
      </c>
      <c r="I15" s="240">
        <f t="shared" si="5"/>
        <v>0</v>
      </c>
      <c r="J15" s="240">
        <f t="shared" si="5"/>
        <v>6490</v>
      </c>
      <c r="K15" s="240">
        <f t="shared" si="5"/>
        <v>6181</v>
      </c>
      <c r="L15" s="240">
        <f t="shared" si="5"/>
        <v>309</v>
      </c>
      <c r="M15" s="240">
        <f t="shared" si="5"/>
        <v>0</v>
      </c>
      <c r="N15" s="6"/>
    </row>
    <row r="16" spans="1:14" ht="30" hidden="1">
      <c r="A16" s="10">
        <v>1</v>
      </c>
      <c r="B16" s="234" t="s">
        <v>41</v>
      </c>
      <c r="C16" s="10" t="s">
        <v>42</v>
      </c>
      <c r="D16" s="10" t="s">
        <v>43</v>
      </c>
      <c r="E16" s="8" t="s">
        <v>31</v>
      </c>
      <c r="F16" s="235">
        <f>G16+H16</f>
        <v>30170</v>
      </c>
      <c r="G16" s="280">
        <v>28733</v>
      </c>
      <c r="H16" s="235">
        <v>1437</v>
      </c>
      <c r="I16" s="239"/>
      <c r="J16" s="235">
        <f>K16+L16</f>
        <v>6490</v>
      </c>
      <c r="K16" s="235">
        <v>6181</v>
      </c>
      <c r="L16" s="235">
        <v>309</v>
      </c>
      <c r="M16" s="238"/>
      <c r="N16" s="4"/>
    </row>
    <row r="17" spans="1:21" ht="57" hidden="1">
      <c r="A17" s="226" t="s">
        <v>44</v>
      </c>
      <c r="B17" s="229" t="s">
        <v>45</v>
      </c>
      <c r="C17" s="229"/>
      <c r="D17" s="229"/>
      <c r="E17" s="229"/>
      <c r="F17" s="230">
        <f t="shared" ref="F17:M17" si="6">F18+F996+F1000+F1002</f>
        <v>30170</v>
      </c>
      <c r="G17" s="277">
        <f t="shared" si="6"/>
        <v>28733</v>
      </c>
      <c r="H17" s="230">
        <f t="shared" si="6"/>
        <v>1437</v>
      </c>
      <c r="I17" s="230">
        <f t="shared" si="6"/>
        <v>0</v>
      </c>
      <c r="J17" s="230">
        <f t="shared" si="6"/>
        <v>6490</v>
      </c>
      <c r="K17" s="230">
        <f t="shared" si="6"/>
        <v>6181</v>
      </c>
      <c r="L17" s="230">
        <f t="shared" si="6"/>
        <v>309</v>
      </c>
      <c r="M17" s="230">
        <f t="shared" si="6"/>
        <v>0</v>
      </c>
      <c r="N17" s="229"/>
    </row>
    <row r="18" spans="1:21" ht="30" hidden="1">
      <c r="A18" s="10">
        <v>1</v>
      </c>
      <c r="B18" s="9" t="s">
        <v>41</v>
      </c>
      <c r="C18" s="10" t="s">
        <v>42</v>
      </c>
      <c r="D18" s="10" t="s">
        <v>43</v>
      </c>
      <c r="E18" s="8" t="s">
        <v>31</v>
      </c>
      <c r="F18" s="127">
        <f>G18+H18</f>
        <v>30170</v>
      </c>
      <c r="G18" s="282">
        <v>28733</v>
      </c>
      <c r="H18" s="127">
        <v>1437</v>
      </c>
      <c r="I18" s="128"/>
      <c r="J18" s="127">
        <f>K18+L18</f>
        <v>6490</v>
      </c>
      <c r="K18" s="127">
        <v>6181</v>
      </c>
      <c r="L18" s="127">
        <v>309</v>
      </c>
      <c r="M18" s="4"/>
      <c r="N18" s="4"/>
    </row>
    <row r="19" spans="1:21" ht="57">
      <c r="A19" s="226" t="s">
        <v>44</v>
      </c>
      <c r="B19" s="12" t="s">
        <v>45</v>
      </c>
      <c r="C19" s="12"/>
      <c r="D19" s="12"/>
      <c r="E19" s="12"/>
      <c r="F19" s="124" t="e">
        <f>F20+#REF!+#REF!+#REF!</f>
        <v>#REF!</v>
      </c>
      <c r="G19" s="283" t="e">
        <f>G20+#REF!+#REF!+#REF!</f>
        <v>#REF!</v>
      </c>
      <c r="H19" s="124" t="e">
        <f>H20+#REF!+#REF!+#REF!</f>
        <v>#REF!</v>
      </c>
      <c r="I19" s="124" t="e">
        <f>I20+#REF!+#REF!+#REF!</f>
        <v>#REF!</v>
      </c>
      <c r="J19" s="124" t="e">
        <f>J20+#REF!+#REF!+#REF!</f>
        <v>#REF!</v>
      </c>
      <c r="K19" s="124" t="e">
        <f>K20+#REF!+#REF!+#REF!</f>
        <v>#REF!</v>
      </c>
      <c r="L19" s="124" t="e">
        <f>L20+#REF!+#REF!+#REF!</f>
        <v>#REF!</v>
      </c>
      <c r="M19" s="124" t="e">
        <f>M20+#REF!+#REF!+#REF!</f>
        <v>#REF!</v>
      </c>
      <c r="N19" s="12"/>
    </row>
    <row r="20" spans="1:21" ht="60">
      <c r="A20" s="6" t="s">
        <v>46</v>
      </c>
      <c r="B20" s="125" t="s">
        <v>47</v>
      </c>
      <c r="C20" s="125"/>
      <c r="D20" s="125"/>
      <c r="E20" s="125"/>
      <c r="F20" s="129" t="e">
        <f>#REF!+#REF!+#REF!+#REF!+F21+#REF!+#REF!+#REF!</f>
        <v>#REF!</v>
      </c>
      <c r="G20" s="284" t="e">
        <f>#REF!+#REF!+#REF!+#REF!+G21+#REF!+#REF!+#REF!</f>
        <v>#REF!</v>
      </c>
      <c r="H20" s="129" t="e">
        <f>#REF!+#REF!+#REF!+#REF!+H21+#REF!+#REF!+#REF!</f>
        <v>#REF!</v>
      </c>
      <c r="I20" s="129" t="e">
        <f>#REF!+#REF!+#REF!+#REF!+I21+#REF!+#REF!+#REF!</f>
        <v>#REF!</v>
      </c>
      <c r="J20" s="129" t="e">
        <f>#REF!+#REF!+#REF!+#REF!+J21+#REF!+#REF!+#REF!</f>
        <v>#REF!</v>
      </c>
      <c r="K20" s="129" t="e">
        <f>#REF!+#REF!+#REF!+#REF!+K21+#REF!+#REF!+#REF!+0.1</f>
        <v>#REF!</v>
      </c>
      <c r="L20" s="129" t="e">
        <f>#REF!+#REF!+#REF!+#REF!+L21+#REF!+#REF!+#REF!</f>
        <v>#REF!</v>
      </c>
      <c r="M20" s="129" t="e">
        <f>#REF!+#REF!+#REF!+#REF!+M21+#REF!+#REF!+#REF!</f>
        <v>#REF!</v>
      </c>
      <c r="N20" s="12"/>
    </row>
    <row r="21" spans="1:21">
      <c r="A21" s="226"/>
      <c r="B21" s="226" t="s">
        <v>715</v>
      </c>
      <c r="C21" s="15"/>
      <c r="D21" s="15"/>
      <c r="E21" s="15"/>
      <c r="F21" s="397">
        <f t="shared" ref="F21:M21" si="7">F22+F27+F30+F33+F35+F39+F43+F46+F54+F50+F57+F63+F67+F75+F77+F82+F86</f>
        <v>35141.840000000004</v>
      </c>
      <c r="G21" s="397">
        <f t="shared" si="7"/>
        <v>33469.03</v>
      </c>
      <c r="H21" s="397">
        <f t="shared" si="7"/>
        <v>1672.8100000000002</v>
      </c>
      <c r="I21" s="397">
        <f t="shared" si="7"/>
        <v>0</v>
      </c>
      <c r="J21" s="397">
        <f t="shared" si="7"/>
        <v>35141.840000000004</v>
      </c>
      <c r="K21" s="397">
        <f t="shared" si="7"/>
        <v>33469.03</v>
      </c>
      <c r="L21" s="397">
        <f t="shared" si="7"/>
        <v>1672.8100000000002</v>
      </c>
      <c r="M21" s="311">
        <f t="shared" si="7"/>
        <v>0</v>
      </c>
      <c r="N21" s="312"/>
      <c r="S21" s="390" t="e">
        <f>+J21+'NĂM 2024'!J21+'NĂM 2023'!N21+'NĂM 2022'!#REF!</f>
        <v>#REF!</v>
      </c>
      <c r="T21" s="390" t="e">
        <f>+K21+'NĂM 2024'!K21+'NĂM 2023'!O21+'NĂM 2022'!#REF!</f>
        <v>#REF!</v>
      </c>
      <c r="U21" s="390" t="e">
        <f>+L21+'NĂM 2024'!L21+'NĂM 2023'!P21+'NĂM 2022'!#REF!</f>
        <v>#REF!</v>
      </c>
    </row>
    <row r="22" spans="1:21">
      <c r="A22" s="6" t="s">
        <v>60</v>
      </c>
      <c r="B22" s="6" t="s">
        <v>61</v>
      </c>
      <c r="C22" s="16"/>
      <c r="D22" s="16"/>
      <c r="E22" s="16"/>
      <c r="F22" s="367">
        <f t="shared" ref="F22:M22" si="8">SUM(F23:F26)</f>
        <v>813.12000000000012</v>
      </c>
      <c r="G22" s="369">
        <f t="shared" si="8"/>
        <v>774.40000000000009</v>
      </c>
      <c r="H22" s="369">
        <f t="shared" si="8"/>
        <v>38.72</v>
      </c>
      <c r="I22" s="369">
        <f t="shared" si="8"/>
        <v>0</v>
      </c>
      <c r="J22" s="369">
        <f t="shared" si="8"/>
        <v>813.12000000000012</v>
      </c>
      <c r="K22" s="369">
        <f t="shared" si="8"/>
        <v>774.40000000000009</v>
      </c>
      <c r="L22" s="369">
        <f t="shared" si="8"/>
        <v>38.72</v>
      </c>
      <c r="M22" s="333">
        <f t="shared" si="8"/>
        <v>0</v>
      </c>
      <c r="N22" s="313"/>
    </row>
    <row r="23" spans="1:21" ht="75">
      <c r="A23" s="138">
        <v>10</v>
      </c>
      <c r="B23" s="316" t="s">
        <v>82</v>
      </c>
      <c r="C23" s="138" t="s">
        <v>63</v>
      </c>
      <c r="D23" s="138" t="s">
        <v>83</v>
      </c>
      <c r="E23" s="138" t="s">
        <v>55</v>
      </c>
      <c r="F23" s="140">
        <f t="shared" ref="F23:F38" si="9">G23+H23</f>
        <v>105</v>
      </c>
      <c r="G23" s="285">
        <v>100</v>
      </c>
      <c r="H23" s="140">
        <v>5</v>
      </c>
      <c r="I23" s="142"/>
      <c r="J23" s="141">
        <f t="shared" ref="J23:J38" si="10">K23+L23</f>
        <v>105</v>
      </c>
      <c r="K23" s="343">
        <f>+G23</f>
        <v>100</v>
      </c>
      <c r="L23" s="343">
        <f t="shared" ref="L23:M23" si="11">+H23</f>
        <v>5</v>
      </c>
      <c r="M23" s="343">
        <f t="shared" si="11"/>
        <v>0</v>
      </c>
      <c r="N23" s="142"/>
      <c r="O23">
        <v>1</v>
      </c>
    </row>
    <row r="24" spans="1:21" ht="75">
      <c r="A24" s="138">
        <v>11</v>
      </c>
      <c r="B24" s="316" t="s">
        <v>84</v>
      </c>
      <c r="C24" s="138" t="s">
        <v>63</v>
      </c>
      <c r="D24" s="138" t="s">
        <v>85</v>
      </c>
      <c r="E24" s="138" t="s">
        <v>55</v>
      </c>
      <c r="F24" s="140">
        <f t="shared" si="9"/>
        <v>131.04</v>
      </c>
      <c r="G24" s="285">
        <v>124.8</v>
      </c>
      <c r="H24" s="140">
        <v>6.24</v>
      </c>
      <c r="I24" s="142"/>
      <c r="J24" s="141">
        <f t="shared" si="10"/>
        <v>131.04</v>
      </c>
      <c r="K24" s="343">
        <f t="shared" ref="K24:K26" si="12">+G24</f>
        <v>124.8</v>
      </c>
      <c r="L24" s="343">
        <f t="shared" ref="L24:L26" si="13">+H24</f>
        <v>6.24</v>
      </c>
      <c r="M24" s="343">
        <f t="shared" ref="M24:M26" si="14">+I24</f>
        <v>0</v>
      </c>
      <c r="N24" s="142"/>
      <c r="O24">
        <v>1</v>
      </c>
    </row>
    <row r="25" spans="1:21" ht="75">
      <c r="A25" s="138">
        <v>12</v>
      </c>
      <c r="B25" s="316" t="s">
        <v>86</v>
      </c>
      <c r="C25" s="138" t="s">
        <v>66</v>
      </c>
      <c r="D25" s="138" t="s">
        <v>87</v>
      </c>
      <c r="E25" s="138" t="s">
        <v>55</v>
      </c>
      <c r="F25" s="140">
        <f t="shared" si="9"/>
        <v>288.54000000000002</v>
      </c>
      <c r="G25" s="285">
        <v>274.8</v>
      </c>
      <c r="H25" s="140">
        <v>13.74</v>
      </c>
      <c r="I25" s="142">
        <v>0</v>
      </c>
      <c r="J25" s="141">
        <f t="shared" si="10"/>
        <v>288.54000000000002</v>
      </c>
      <c r="K25" s="343">
        <f t="shared" si="12"/>
        <v>274.8</v>
      </c>
      <c r="L25" s="343">
        <f t="shared" si="13"/>
        <v>13.74</v>
      </c>
      <c r="M25" s="343">
        <f t="shared" si="14"/>
        <v>0</v>
      </c>
      <c r="N25" s="142"/>
      <c r="O25">
        <v>1</v>
      </c>
    </row>
    <row r="26" spans="1:21" ht="75">
      <c r="A26" s="138">
        <v>13</v>
      </c>
      <c r="B26" s="316" t="s">
        <v>88</v>
      </c>
      <c r="C26" s="138" t="s">
        <v>69</v>
      </c>
      <c r="D26" s="138" t="s">
        <v>89</v>
      </c>
      <c r="E26" s="138" t="s">
        <v>55</v>
      </c>
      <c r="F26" s="140">
        <f t="shared" si="9"/>
        <v>288.54000000000002</v>
      </c>
      <c r="G26" s="285">
        <v>274.8</v>
      </c>
      <c r="H26" s="140">
        <v>13.74</v>
      </c>
      <c r="I26" s="142"/>
      <c r="J26" s="141">
        <f t="shared" si="10"/>
        <v>288.54000000000002</v>
      </c>
      <c r="K26" s="343">
        <f t="shared" si="12"/>
        <v>274.8</v>
      </c>
      <c r="L26" s="343">
        <f t="shared" si="13"/>
        <v>13.74</v>
      </c>
      <c r="M26" s="343">
        <f t="shared" si="14"/>
        <v>0</v>
      </c>
      <c r="N26" s="142"/>
      <c r="O26">
        <v>1</v>
      </c>
    </row>
    <row r="27" spans="1:21">
      <c r="A27" s="6" t="s">
        <v>90</v>
      </c>
      <c r="B27" s="317" t="s">
        <v>91</v>
      </c>
      <c r="C27" s="6"/>
      <c r="D27" s="21">
        <v>0</v>
      </c>
      <c r="E27" s="21"/>
      <c r="F27" s="334">
        <f t="shared" ref="F27:M27" si="15">SUM(F28:F29)</f>
        <v>2625</v>
      </c>
      <c r="G27" s="335">
        <f t="shared" si="15"/>
        <v>2500</v>
      </c>
      <c r="H27" s="334">
        <f t="shared" si="15"/>
        <v>125</v>
      </c>
      <c r="I27" s="334">
        <f t="shared" si="15"/>
        <v>0</v>
      </c>
      <c r="J27" s="334">
        <f t="shared" si="15"/>
        <v>2625</v>
      </c>
      <c r="K27" s="334">
        <f t="shared" si="15"/>
        <v>2500</v>
      </c>
      <c r="L27" s="334">
        <f t="shared" si="15"/>
        <v>125</v>
      </c>
      <c r="M27" s="334">
        <f t="shared" si="15"/>
        <v>0</v>
      </c>
      <c r="N27" s="16"/>
    </row>
    <row r="28" spans="1:21" ht="60">
      <c r="A28" s="138">
        <v>12</v>
      </c>
      <c r="B28" s="316" t="s">
        <v>112</v>
      </c>
      <c r="C28" s="138" t="s">
        <v>106</v>
      </c>
      <c r="D28" s="138" t="s">
        <v>113</v>
      </c>
      <c r="E28" s="138" t="s">
        <v>55</v>
      </c>
      <c r="F28" s="140">
        <f t="shared" si="9"/>
        <v>1785</v>
      </c>
      <c r="G28" s="285">
        <v>1700</v>
      </c>
      <c r="H28" s="140">
        <v>85</v>
      </c>
      <c r="I28" s="142">
        <v>0</v>
      </c>
      <c r="J28" s="141">
        <f t="shared" si="10"/>
        <v>1785</v>
      </c>
      <c r="K28" s="343">
        <f>+G28</f>
        <v>1700</v>
      </c>
      <c r="L28" s="343">
        <f t="shared" ref="L28:M28" si="16">+H28</f>
        <v>85</v>
      </c>
      <c r="M28" s="343">
        <f t="shared" si="16"/>
        <v>0</v>
      </c>
      <c r="N28" s="142"/>
      <c r="O28">
        <v>1</v>
      </c>
    </row>
    <row r="29" spans="1:21" ht="60">
      <c r="A29" s="138">
        <v>13</v>
      </c>
      <c r="B29" s="316" t="s">
        <v>114</v>
      </c>
      <c r="C29" s="138" t="s">
        <v>115</v>
      </c>
      <c r="D29" s="138" t="s">
        <v>116</v>
      </c>
      <c r="E29" s="138" t="s">
        <v>55</v>
      </c>
      <c r="F29" s="140">
        <f t="shared" si="9"/>
        <v>840</v>
      </c>
      <c r="G29" s="285">
        <v>800</v>
      </c>
      <c r="H29" s="140">
        <v>40</v>
      </c>
      <c r="I29" s="142">
        <v>0</v>
      </c>
      <c r="J29" s="141">
        <f t="shared" si="10"/>
        <v>840</v>
      </c>
      <c r="K29" s="343">
        <f>+G29</f>
        <v>800</v>
      </c>
      <c r="L29" s="343">
        <f t="shared" ref="L29" si="17">+H29</f>
        <v>40</v>
      </c>
      <c r="M29" s="343">
        <f t="shared" ref="M29" si="18">+I29</f>
        <v>0</v>
      </c>
      <c r="N29" s="142"/>
      <c r="O29">
        <v>1</v>
      </c>
    </row>
    <row r="30" spans="1:21">
      <c r="A30" s="6" t="s">
        <v>117</v>
      </c>
      <c r="B30" s="317" t="s">
        <v>118</v>
      </c>
      <c r="C30" s="6"/>
      <c r="D30" s="21">
        <v>0</v>
      </c>
      <c r="E30" s="21"/>
      <c r="F30" s="334">
        <f t="shared" ref="F30:M30" si="19">SUM(F31:F32)</f>
        <v>2256.2399999999998</v>
      </c>
      <c r="G30" s="335">
        <f t="shared" si="19"/>
        <v>2148.8000000000002</v>
      </c>
      <c r="H30" s="334">
        <f t="shared" si="19"/>
        <v>107.44</v>
      </c>
      <c r="I30" s="334">
        <f t="shared" si="19"/>
        <v>0</v>
      </c>
      <c r="J30" s="334">
        <f t="shared" si="19"/>
        <v>2256.2399999999998</v>
      </c>
      <c r="K30" s="334">
        <f t="shared" si="19"/>
        <v>2148.8000000000002</v>
      </c>
      <c r="L30" s="334">
        <f t="shared" si="19"/>
        <v>107.44</v>
      </c>
      <c r="M30" s="334">
        <f t="shared" si="19"/>
        <v>0</v>
      </c>
      <c r="N30" s="16"/>
    </row>
    <row r="31" spans="1:21" ht="75">
      <c r="A31" s="138">
        <v>7</v>
      </c>
      <c r="B31" s="316" t="s">
        <v>133</v>
      </c>
      <c r="C31" s="138" t="s">
        <v>134</v>
      </c>
      <c r="D31" s="138" t="s">
        <v>128</v>
      </c>
      <c r="E31" s="138" t="s">
        <v>55</v>
      </c>
      <c r="F31" s="140">
        <f t="shared" si="9"/>
        <v>1626.24</v>
      </c>
      <c r="G31" s="285">
        <v>1548.8</v>
      </c>
      <c r="H31" s="140">
        <v>77.44</v>
      </c>
      <c r="I31" s="142">
        <v>0</v>
      </c>
      <c r="J31" s="141">
        <f t="shared" si="10"/>
        <v>1626.24</v>
      </c>
      <c r="K31" s="343">
        <f>+G31</f>
        <v>1548.8</v>
      </c>
      <c r="L31" s="343">
        <f t="shared" ref="L31:M31" si="20">+H31</f>
        <v>77.44</v>
      </c>
      <c r="M31" s="343">
        <f t="shared" si="20"/>
        <v>0</v>
      </c>
      <c r="N31" s="142"/>
      <c r="O31">
        <v>1</v>
      </c>
    </row>
    <row r="32" spans="1:21" ht="30">
      <c r="A32" s="138">
        <v>8</v>
      </c>
      <c r="B32" s="316" t="s">
        <v>135</v>
      </c>
      <c r="C32" s="138" t="s">
        <v>134</v>
      </c>
      <c r="D32" s="138" t="s">
        <v>136</v>
      </c>
      <c r="E32" s="138" t="s">
        <v>55</v>
      </c>
      <c r="F32" s="140">
        <f t="shared" si="9"/>
        <v>630</v>
      </c>
      <c r="G32" s="285">
        <v>600</v>
      </c>
      <c r="H32" s="140">
        <v>30</v>
      </c>
      <c r="I32" s="142">
        <v>0</v>
      </c>
      <c r="J32" s="141">
        <f t="shared" si="10"/>
        <v>630</v>
      </c>
      <c r="K32" s="343">
        <f>+G32</f>
        <v>600</v>
      </c>
      <c r="L32" s="343">
        <f t="shared" ref="L32" si="21">+H32</f>
        <v>30</v>
      </c>
      <c r="M32" s="343">
        <f t="shared" ref="M32" si="22">+I32</f>
        <v>0</v>
      </c>
      <c r="N32" s="142"/>
      <c r="O32">
        <v>1</v>
      </c>
    </row>
    <row r="33" spans="1:15">
      <c r="A33" s="6" t="s">
        <v>137</v>
      </c>
      <c r="B33" s="317" t="s">
        <v>138</v>
      </c>
      <c r="C33" s="22"/>
      <c r="D33" s="21">
        <v>0</v>
      </c>
      <c r="E33" s="21"/>
      <c r="F33" s="334">
        <f t="shared" ref="F33:M33" si="23">SUM(F34:F34)</f>
        <v>506.1</v>
      </c>
      <c r="G33" s="335">
        <f t="shared" si="23"/>
        <v>482</v>
      </c>
      <c r="H33" s="334">
        <f t="shared" si="23"/>
        <v>24.1</v>
      </c>
      <c r="I33" s="334">
        <f t="shared" si="23"/>
        <v>0</v>
      </c>
      <c r="J33" s="334">
        <f t="shared" si="23"/>
        <v>506.1</v>
      </c>
      <c r="K33" s="334">
        <f t="shared" si="23"/>
        <v>482</v>
      </c>
      <c r="L33" s="334">
        <f t="shared" si="23"/>
        <v>24.1</v>
      </c>
      <c r="M33" s="334">
        <f t="shared" si="23"/>
        <v>0</v>
      </c>
      <c r="N33" s="17"/>
    </row>
    <row r="34" spans="1:15" ht="45">
      <c r="A34" s="8">
        <v>8</v>
      </c>
      <c r="B34" s="319" t="s">
        <v>146</v>
      </c>
      <c r="C34" s="8" t="s">
        <v>145</v>
      </c>
      <c r="D34" s="20" t="s">
        <v>142</v>
      </c>
      <c r="E34" s="8" t="s">
        <v>55</v>
      </c>
      <c r="F34" s="127">
        <f t="shared" si="9"/>
        <v>506.1</v>
      </c>
      <c r="G34" s="282">
        <v>482</v>
      </c>
      <c r="H34" s="271">
        <v>24.1</v>
      </c>
      <c r="I34" s="15">
        <v>0</v>
      </c>
      <c r="J34" s="130">
        <f t="shared" si="10"/>
        <v>506.1</v>
      </c>
      <c r="K34" s="344">
        <f>+G34</f>
        <v>482</v>
      </c>
      <c r="L34" s="344">
        <f t="shared" ref="L34:M34" si="24">+H34</f>
        <v>24.1</v>
      </c>
      <c r="M34" s="344">
        <f t="shared" si="24"/>
        <v>0</v>
      </c>
      <c r="N34" s="15"/>
      <c r="O34">
        <v>1</v>
      </c>
    </row>
    <row r="35" spans="1:15">
      <c r="A35" s="6" t="s">
        <v>147</v>
      </c>
      <c r="B35" s="317" t="s">
        <v>148</v>
      </c>
      <c r="C35" s="22"/>
      <c r="D35" s="21">
        <v>0</v>
      </c>
      <c r="E35" s="21"/>
      <c r="F35" s="334">
        <f t="shared" ref="F35:M35" si="25">SUM(F36:F38)</f>
        <v>2733.8</v>
      </c>
      <c r="G35" s="335">
        <f t="shared" si="25"/>
        <v>2606.8000000000002</v>
      </c>
      <c r="H35" s="334">
        <f t="shared" si="25"/>
        <v>127</v>
      </c>
      <c r="I35" s="334">
        <f t="shared" si="25"/>
        <v>0</v>
      </c>
      <c r="J35" s="334">
        <f t="shared" si="25"/>
        <v>2733.8</v>
      </c>
      <c r="K35" s="334">
        <f t="shared" si="25"/>
        <v>2606.8000000000002</v>
      </c>
      <c r="L35" s="334">
        <f t="shared" si="25"/>
        <v>127</v>
      </c>
      <c r="M35" s="334">
        <f t="shared" si="25"/>
        <v>0</v>
      </c>
      <c r="N35" s="16"/>
    </row>
    <row r="36" spans="1:15" ht="30">
      <c r="A36" s="19">
        <v>12</v>
      </c>
      <c r="B36" s="320" t="s">
        <v>179</v>
      </c>
      <c r="C36" s="19" t="s">
        <v>58</v>
      </c>
      <c r="D36" s="19" t="s">
        <v>180</v>
      </c>
      <c r="E36" s="19" t="s">
        <v>55</v>
      </c>
      <c r="F36" s="127">
        <f t="shared" si="9"/>
        <v>996</v>
      </c>
      <c r="G36" s="282">
        <v>950</v>
      </c>
      <c r="H36" s="127">
        <v>46</v>
      </c>
      <c r="I36" s="15">
        <v>0</v>
      </c>
      <c r="J36" s="130">
        <f t="shared" si="10"/>
        <v>996</v>
      </c>
      <c r="K36" s="344">
        <f>+G36</f>
        <v>950</v>
      </c>
      <c r="L36" s="344">
        <f t="shared" ref="L36:M36" si="26">+H36</f>
        <v>46</v>
      </c>
      <c r="M36" s="344">
        <f t="shared" si="26"/>
        <v>0</v>
      </c>
      <c r="N36" s="15"/>
      <c r="O36">
        <v>1</v>
      </c>
    </row>
    <row r="37" spans="1:15" ht="75">
      <c r="A37" s="19">
        <v>13</v>
      </c>
      <c r="B37" s="320" t="s">
        <v>181</v>
      </c>
      <c r="C37" s="19" t="s">
        <v>182</v>
      </c>
      <c r="D37" s="19" t="s">
        <v>151</v>
      </c>
      <c r="E37" s="19" t="s">
        <v>55</v>
      </c>
      <c r="F37" s="127">
        <f t="shared" si="9"/>
        <v>996</v>
      </c>
      <c r="G37" s="282">
        <v>950</v>
      </c>
      <c r="H37" s="127">
        <v>46</v>
      </c>
      <c r="I37" s="15">
        <v>0</v>
      </c>
      <c r="J37" s="130">
        <f t="shared" si="10"/>
        <v>996</v>
      </c>
      <c r="K37" s="344">
        <f t="shared" ref="K37:K38" si="27">+G37</f>
        <v>950</v>
      </c>
      <c r="L37" s="344">
        <f t="shared" ref="L37:L38" si="28">+H37</f>
        <v>46</v>
      </c>
      <c r="M37" s="344">
        <f t="shared" ref="M37:M38" si="29">+I37</f>
        <v>0</v>
      </c>
      <c r="N37" s="15"/>
      <c r="O37">
        <v>1</v>
      </c>
    </row>
    <row r="38" spans="1:15" ht="75">
      <c r="A38" s="19">
        <v>14</v>
      </c>
      <c r="B38" s="320" t="s">
        <v>183</v>
      </c>
      <c r="C38" s="19" t="s">
        <v>184</v>
      </c>
      <c r="D38" s="19" t="s">
        <v>151</v>
      </c>
      <c r="E38" s="19" t="s">
        <v>55</v>
      </c>
      <c r="F38" s="127">
        <f t="shared" si="9"/>
        <v>741.8</v>
      </c>
      <c r="G38" s="282">
        <v>706.8</v>
      </c>
      <c r="H38" s="127">
        <v>35</v>
      </c>
      <c r="I38" s="15">
        <v>0</v>
      </c>
      <c r="J38" s="130">
        <f t="shared" si="10"/>
        <v>741.8</v>
      </c>
      <c r="K38" s="344">
        <f t="shared" si="27"/>
        <v>706.8</v>
      </c>
      <c r="L38" s="344">
        <f t="shared" si="28"/>
        <v>35</v>
      </c>
      <c r="M38" s="344">
        <f t="shared" si="29"/>
        <v>0</v>
      </c>
      <c r="N38" s="15"/>
      <c r="O38">
        <v>1</v>
      </c>
    </row>
    <row r="39" spans="1:15">
      <c r="A39" s="6" t="s">
        <v>185</v>
      </c>
      <c r="B39" s="317" t="s">
        <v>186</v>
      </c>
      <c r="C39" s="22"/>
      <c r="D39" s="21">
        <v>0</v>
      </c>
      <c r="E39" s="21"/>
      <c r="F39" s="334">
        <f t="shared" ref="F39:M39" si="30">SUM(F40:F42)</f>
        <v>2618.3900000000003</v>
      </c>
      <c r="G39" s="335">
        <f t="shared" si="30"/>
        <v>2493.6999999999998</v>
      </c>
      <c r="H39" s="334">
        <f t="shared" si="30"/>
        <v>124.69</v>
      </c>
      <c r="I39" s="334">
        <f t="shared" si="30"/>
        <v>0</v>
      </c>
      <c r="J39" s="334">
        <f t="shared" si="30"/>
        <v>2618.3900000000003</v>
      </c>
      <c r="K39" s="334">
        <f t="shared" si="30"/>
        <v>2493.6999999999998</v>
      </c>
      <c r="L39" s="334">
        <f t="shared" si="30"/>
        <v>124.69</v>
      </c>
      <c r="M39" s="334">
        <f t="shared" si="30"/>
        <v>0</v>
      </c>
      <c r="N39" s="16"/>
    </row>
    <row r="40" spans="1:15" ht="45">
      <c r="A40" s="138">
        <v>13</v>
      </c>
      <c r="B40" s="322" t="s">
        <v>217</v>
      </c>
      <c r="C40" s="144" t="s">
        <v>218</v>
      </c>
      <c r="D40" s="147" t="s">
        <v>219</v>
      </c>
      <c r="E40" s="148" t="s">
        <v>55</v>
      </c>
      <c r="F40" s="140">
        <f t="shared" ref="F40:F56" si="31">G40+H40</f>
        <v>630</v>
      </c>
      <c r="G40" s="285">
        <v>600</v>
      </c>
      <c r="H40" s="140">
        <v>30</v>
      </c>
      <c r="I40" s="142"/>
      <c r="J40" s="141">
        <f t="shared" ref="J40:J56" si="32">K40+L40</f>
        <v>630</v>
      </c>
      <c r="K40" s="343">
        <f>+G40</f>
        <v>600</v>
      </c>
      <c r="L40" s="343">
        <f t="shared" ref="L40:M40" si="33">+H40</f>
        <v>30</v>
      </c>
      <c r="M40" s="343">
        <f t="shared" si="33"/>
        <v>0</v>
      </c>
      <c r="N40" s="138" t="s">
        <v>197</v>
      </c>
      <c r="O40">
        <v>1</v>
      </c>
    </row>
    <row r="41" spans="1:15" ht="75">
      <c r="A41" s="138">
        <v>14</v>
      </c>
      <c r="B41" s="321" t="s">
        <v>220</v>
      </c>
      <c r="C41" s="138" t="s">
        <v>202</v>
      </c>
      <c r="D41" s="147" t="s">
        <v>221</v>
      </c>
      <c r="E41" s="148" t="s">
        <v>55</v>
      </c>
      <c r="F41" s="140">
        <f t="shared" si="31"/>
        <v>1489.64</v>
      </c>
      <c r="G41" s="285">
        <v>1418.7</v>
      </c>
      <c r="H41" s="140">
        <v>70.94</v>
      </c>
      <c r="I41" s="142"/>
      <c r="J41" s="141">
        <f t="shared" si="32"/>
        <v>1489.64</v>
      </c>
      <c r="K41" s="343">
        <f t="shared" ref="K41:K42" si="34">+G41</f>
        <v>1418.7</v>
      </c>
      <c r="L41" s="343">
        <f t="shared" ref="L41:L42" si="35">+H41</f>
        <v>70.94</v>
      </c>
      <c r="M41" s="343">
        <f t="shared" ref="M41:M42" si="36">+I41</f>
        <v>0</v>
      </c>
      <c r="N41" s="138" t="s">
        <v>197</v>
      </c>
      <c r="O41">
        <v>1</v>
      </c>
    </row>
    <row r="42" spans="1:15" ht="45">
      <c r="A42" s="8">
        <v>15</v>
      </c>
      <c r="B42" s="349" t="s">
        <v>802</v>
      </c>
      <c r="C42" s="8" t="s">
        <v>803</v>
      </c>
      <c r="D42" s="20" t="s">
        <v>804</v>
      </c>
      <c r="E42" s="19" t="s">
        <v>55</v>
      </c>
      <c r="F42" s="127">
        <f t="shared" si="31"/>
        <v>498.75</v>
      </c>
      <c r="G42" s="282">
        <v>475</v>
      </c>
      <c r="H42" s="127">
        <f>G42*5%</f>
        <v>23.75</v>
      </c>
      <c r="I42" s="15"/>
      <c r="J42" s="130">
        <f t="shared" si="32"/>
        <v>498.75</v>
      </c>
      <c r="K42" s="343">
        <f t="shared" si="34"/>
        <v>475</v>
      </c>
      <c r="L42" s="343">
        <f t="shared" si="35"/>
        <v>23.75</v>
      </c>
      <c r="M42" s="343">
        <f t="shared" si="36"/>
        <v>0</v>
      </c>
      <c r="N42" s="8" t="s">
        <v>197</v>
      </c>
      <c r="O42">
        <v>1</v>
      </c>
    </row>
    <row r="43" spans="1:15">
      <c r="A43" s="6" t="s">
        <v>222</v>
      </c>
      <c r="B43" s="323" t="s">
        <v>223</v>
      </c>
      <c r="C43" s="22"/>
      <c r="D43" s="21">
        <v>0</v>
      </c>
      <c r="E43" s="21"/>
      <c r="F43" s="334">
        <f t="shared" ref="F43:M43" si="37">SUM(F44:F45)</f>
        <v>489.6</v>
      </c>
      <c r="G43" s="335">
        <f t="shared" si="37"/>
        <v>465.6</v>
      </c>
      <c r="H43" s="334">
        <f t="shared" si="37"/>
        <v>24</v>
      </c>
      <c r="I43" s="334">
        <f t="shared" si="37"/>
        <v>0</v>
      </c>
      <c r="J43" s="334">
        <f t="shared" si="37"/>
        <v>489.6</v>
      </c>
      <c r="K43" s="334">
        <f t="shared" si="37"/>
        <v>465.6</v>
      </c>
      <c r="L43" s="334">
        <f t="shared" si="37"/>
        <v>24</v>
      </c>
      <c r="M43" s="334">
        <f t="shared" si="37"/>
        <v>0</v>
      </c>
      <c r="N43" s="16"/>
    </row>
    <row r="44" spans="1:15" ht="75">
      <c r="A44" s="138">
        <v>11</v>
      </c>
      <c r="B44" s="316" t="s">
        <v>243</v>
      </c>
      <c r="C44" s="138" t="s">
        <v>231</v>
      </c>
      <c r="D44" s="138" t="s">
        <v>159</v>
      </c>
      <c r="E44" s="138" t="s">
        <v>55</v>
      </c>
      <c r="F44" s="140">
        <f t="shared" si="31"/>
        <v>244.8</v>
      </c>
      <c r="G44" s="285">
        <v>232.8</v>
      </c>
      <c r="H44" s="140">
        <v>12</v>
      </c>
      <c r="I44" s="142"/>
      <c r="J44" s="141">
        <f t="shared" si="32"/>
        <v>244.8</v>
      </c>
      <c r="K44" s="343">
        <f>+G44</f>
        <v>232.8</v>
      </c>
      <c r="L44" s="343">
        <f t="shared" ref="L44:M44" si="38">+H44</f>
        <v>12</v>
      </c>
      <c r="M44" s="343">
        <f t="shared" si="38"/>
        <v>0</v>
      </c>
      <c r="N44" s="142"/>
      <c r="O44">
        <v>1</v>
      </c>
    </row>
    <row r="45" spans="1:15" ht="75">
      <c r="A45" s="138">
        <v>12</v>
      </c>
      <c r="B45" s="316" t="s">
        <v>244</v>
      </c>
      <c r="C45" s="138" t="s">
        <v>228</v>
      </c>
      <c r="D45" s="138" t="s">
        <v>159</v>
      </c>
      <c r="E45" s="138" t="s">
        <v>55</v>
      </c>
      <c r="F45" s="140">
        <f t="shared" si="31"/>
        <v>244.8</v>
      </c>
      <c r="G45" s="285">
        <v>232.8</v>
      </c>
      <c r="H45" s="140">
        <v>12</v>
      </c>
      <c r="I45" s="142"/>
      <c r="J45" s="141">
        <f t="shared" si="32"/>
        <v>244.8</v>
      </c>
      <c r="K45" s="343">
        <f>+G45</f>
        <v>232.8</v>
      </c>
      <c r="L45" s="343">
        <f t="shared" ref="L45" si="39">+H45</f>
        <v>12</v>
      </c>
      <c r="M45" s="343">
        <f t="shared" ref="M45" si="40">+I45</f>
        <v>0</v>
      </c>
      <c r="N45" s="142"/>
      <c r="O45">
        <v>1</v>
      </c>
    </row>
    <row r="46" spans="1:15">
      <c r="A46" s="149" t="s">
        <v>245</v>
      </c>
      <c r="B46" s="324" t="s">
        <v>246</v>
      </c>
      <c r="C46" s="150"/>
      <c r="D46" s="151">
        <v>0</v>
      </c>
      <c r="E46" s="151"/>
      <c r="F46" s="345">
        <f t="shared" ref="F46:M46" si="41">SUM(F47:F49)</f>
        <v>2245.12</v>
      </c>
      <c r="G46" s="353">
        <f t="shared" si="41"/>
        <v>2138.21</v>
      </c>
      <c r="H46" s="345">
        <f t="shared" si="41"/>
        <v>106.91</v>
      </c>
      <c r="I46" s="345">
        <f t="shared" si="41"/>
        <v>0</v>
      </c>
      <c r="J46" s="345">
        <f t="shared" si="41"/>
        <v>2245.12</v>
      </c>
      <c r="K46" s="345">
        <f t="shared" si="41"/>
        <v>2138.21</v>
      </c>
      <c r="L46" s="345">
        <f t="shared" si="41"/>
        <v>106.91</v>
      </c>
      <c r="M46" s="345">
        <f t="shared" si="41"/>
        <v>0</v>
      </c>
      <c r="N46" s="152"/>
    </row>
    <row r="47" spans="1:15" ht="30">
      <c r="A47" s="138">
        <v>14</v>
      </c>
      <c r="B47" s="316" t="s">
        <v>267</v>
      </c>
      <c r="C47" s="138" t="s">
        <v>268</v>
      </c>
      <c r="D47" s="138" t="s">
        <v>269</v>
      </c>
      <c r="E47" s="138" t="s">
        <v>55</v>
      </c>
      <c r="F47" s="140">
        <f t="shared" si="31"/>
        <v>577.5</v>
      </c>
      <c r="G47" s="285">
        <v>550</v>
      </c>
      <c r="H47" s="140">
        <v>27.5</v>
      </c>
      <c r="I47" s="142"/>
      <c r="J47" s="141">
        <f t="shared" si="32"/>
        <v>577.5</v>
      </c>
      <c r="K47" s="343">
        <f>+G47</f>
        <v>550</v>
      </c>
      <c r="L47" s="343">
        <f t="shared" ref="L47:M47" si="42">+H47</f>
        <v>27.5</v>
      </c>
      <c r="M47" s="343">
        <f t="shared" si="42"/>
        <v>0</v>
      </c>
      <c r="N47" s="142"/>
    </row>
    <row r="48" spans="1:15" ht="75">
      <c r="A48" s="138">
        <v>15</v>
      </c>
      <c r="B48" s="316" t="s">
        <v>270</v>
      </c>
      <c r="C48" s="138" t="s">
        <v>271</v>
      </c>
      <c r="D48" s="138" t="s">
        <v>110</v>
      </c>
      <c r="E48" s="138" t="s">
        <v>55</v>
      </c>
      <c r="F48" s="140">
        <f t="shared" si="31"/>
        <v>735</v>
      </c>
      <c r="G48" s="285">
        <v>700</v>
      </c>
      <c r="H48" s="140">
        <v>35</v>
      </c>
      <c r="I48" s="142"/>
      <c r="J48" s="141">
        <f t="shared" si="32"/>
        <v>735</v>
      </c>
      <c r="K48" s="343">
        <f t="shared" ref="K48:K49" si="43">+G48</f>
        <v>700</v>
      </c>
      <c r="L48" s="343">
        <f t="shared" ref="L48:L49" si="44">+H48</f>
        <v>35</v>
      </c>
      <c r="M48" s="343">
        <f t="shared" ref="M48:M49" si="45">+I48</f>
        <v>0</v>
      </c>
      <c r="N48" s="138" t="s">
        <v>201</v>
      </c>
      <c r="O48">
        <v>1</v>
      </c>
    </row>
    <row r="49" spans="1:15" ht="75">
      <c r="A49" s="138">
        <v>16</v>
      </c>
      <c r="B49" s="316" t="s">
        <v>272</v>
      </c>
      <c r="C49" s="138" t="s">
        <v>273</v>
      </c>
      <c r="D49" s="138" t="s">
        <v>128</v>
      </c>
      <c r="E49" s="138" t="s">
        <v>55</v>
      </c>
      <c r="F49" s="140">
        <f t="shared" si="31"/>
        <v>932.62</v>
      </c>
      <c r="G49" s="285">
        <v>888.21</v>
      </c>
      <c r="H49" s="140">
        <v>44.41</v>
      </c>
      <c r="I49" s="142"/>
      <c r="J49" s="141">
        <f t="shared" si="32"/>
        <v>932.62</v>
      </c>
      <c r="K49" s="343">
        <f t="shared" si="43"/>
        <v>888.21</v>
      </c>
      <c r="L49" s="343">
        <f t="shared" si="44"/>
        <v>44.41</v>
      </c>
      <c r="M49" s="343">
        <f t="shared" si="45"/>
        <v>0</v>
      </c>
      <c r="N49" s="138" t="s">
        <v>201</v>
      </c>
      <c r="O49">
        <v>1</v>
      </c>
    </row>
    <row r="50" spans="1:15">
      <c r="A50" s="23" t="s">
        <v>274</v>
      </c>
      <c r="B50" s="326" t="s">
        <v>275</v>
      </c>
      <c r="C50" s="24"/>
      <c r="D50" s="21">
        <v>0</v>
      </c>
      <c r="E50" s="21"/>
      <c r="F50" s="334">
        <f t="shared" ref="F50:M50" si="46">SUM(F51:F53)</f>
        <v>2519.4299999999998</v>
      </c>
      <c r="G50" s="335">
        <f t="shared" si="46"/>
        <v>2399.4299999999998</v>
      </c>
      <c r="H50" s="334">
        <f t="shared" si="46"/>
        <v>120</v>
      </c>
      <c r="I50" s="334">
        <f t="shared" si="46"/>
        <v>0</v>
      </c>
      <c r="J50" s="334">
        <f t="shared" si="46"/>
        <v>2519.4299999999998</v>
      </c>
      <c r="K50" s="334">
        <f t="shared" si="46"/>
        <v>2399.4299999999998</v>
      </c>
      <c r="L50" s="334">
        <f t="shared" si="46"/>
        <v>120</v>
      </c>
      <c r="M50" s="334">
        <f t="shared" si="46"/>
        <v>0</v>
      </c>
      <c r="N50" s="16"/>
    </row>
    <row r="51" spans="1:15" ht="75">
      <c r="A51" s="25">
        <v>12</v>
      </c>
      <c r="B51" s="327" t="s">
        <v>297</v>
      </c>
      <c r="C51" s="25" t="s">
        <v>298</v>
      </c>
      <c r="D51" s="8" t="s">
        <v>128</v>
      </c>
      <c r="E51" s="25" t="s">
        <v>55</v>
      </c>
      <c r="F51" s="127">
        <f t="shared" si="31"/>
        <v>1050</v>
      </c>
      <c r="G51" s="282">
        <v>1000</v>
      </c>
      <c r="H51" s="127">
        <v>50</v>
      </c>
      <c r="I51" s="15">
        <v>0</v>
      </c>
      <c r="J51" s="130">
        <f t="shared" si="32"/>
        <v>1050</v>
      </c>
      <c r="K51" s="344">
        <f>+G51</f>
        <v>1000</v>
      </c>
      <c r="L51" s="344">
        <f t="shared" ref="L51:M51" si="47">+H51</f>
        <v>50</v>
      </c>
      <c r="M51" s="344">
        <f t="shared" si="47"/>
        <v>0</v>
      </c>
      <c r="N51" s="15"/>
      <c r="O51">
        <v>1</v>
      </c>
    </row>
    <row r="52" spans="1:15" ht="75">
      <c r="A52" s="25">
        <v>13</v>
      </c>
      <c r="B52" s="327" t="s">
        <v>299</v>
      </c>
      <c r="C52" s="25" t="s">
        <v>300</v>
      </c>
      <c r="D52" s="8" t="s">
        <v>128</v>
      </c>
      <c r="E52" s="25" t="s">
        <v>55</v>
      </c>
      <c r="F52" s="127">
        <f t="shared" si="31"/>
        <v>1050</v>
      </c>
      <c r="G52" s="282">
        <v>1000</v>
      </c>
      <c r="H52" s="127">
        <v>50</v>
      </c>
      <c r="I52" s="15">
        <v>0</v>
      </c>
      <c r="J52" s="130">
        <f t="shared" si="32"/>
        <v>1050</v>
      </c>
      <c r="K52" s="344">
        <f t="shared" ref="K52:K53" si="48">+G52</f>
        <v>1000</v>
      </c>
      <c r="L52" s="344">
        <f t="shared" ref="L52:L53" si="49">+H52</f>
        <v>50</v>
      </c>
      <c r="M52" s="344">
        <f t="shared" ref="M52:M53" si="50">+I52</f>
        <v>0</v>
      </c>
      <c r="N52" s="15"/>
      <c r="O52">
        <v>1</v>
      </c>
    </row>
    <row r="53" spans="1:15" ht="90">
      <c r="A53" s="25">
        <v>14</v>
      </c>
      <c r="B53" s="327" t="s">
        <v>301</v>
      </c>
      <c r="C53" s="25" t="s">
        <v>300</v>
      </c>
      <c r="D53" s="8" t="s">
        <v>281</v>
      </c>
      <c r="E53" s="25" t="s">
        <v>55</v>
      </c>
      <c r="F53" s="127">
        <f t="shared" si="31"/>
        <v>419.43</v>
      </c>
      <c r="G53" s="282">
        <v>399.43</v>
      </c>
      <c r="H53" s="127">
        <v>20</v>
      </c>
      <c r="I53" s="15">
        <v>0</v>
      </c>
      <c r="J53" s="130">
        <f t="shared" si="32"/>
        <v>419.43</v>
      </c>
      <c r="K53" s="344">
        <f t="shared" si="48"/>
        <v>399.43</v>
      </c>
      <c r="L53" s="344">
        <f t="shared" si="49"/>
        <v>20</v>
      </c>
      <c r="M53" s="344">
        <f t="shared" si="50"/>
        <v>0</v>
      </c>
      <c r="N53" s="15"/>
      <c r="O53">
        <v>1</v>
      </c>
    </row>
    <row r="54" spans="1:15">
      <c r="A54" s="6" t="s">
        <v>302</v>
      </c>
      <c r="B54" s="317" t="s">
        <v>303</v>
      </c>
      <c r="C54" s="22"/>
      <c r="D54" s="21">
        <v>0</v>
      </c>
      <c r="E54" s="21"/>
      <c r="F54" s="334">
        <f t="shared" ref="F54:M54" si="51">SUM(F55:F56)</f>
        <v>3033.4300000000003</v>
      </c>
      <c r="G54" s="335">
        <f t="shared" si="51"/>
        <v>2888.98</v>
      </c>
      <c r="H54" s="334">
        <f t="shared" si="51"/>
        <v>144.44999999999999</v>
      </c>
      <c r="I54" s="334">
        <f t="shared" si="51"/>
        <v>0</v>
      </c>
      <c r="J54" s="334">
        <f t="shared" si="51"/>
        <v>3033.4300000000003</v>
      </c>
      <c r="K54" s="334">
        <f t="shared" si="51"/>
        <v>2888.98</v>
      </c>
      <c r="L54" s="334">
        <f t="shared" si="51"/>
        <v>144.44999999999999</v>
      </c>
      <c r="M54" s="334">
        <f t="shared" si="51"/>
        <v>0</v>
      </c>
      <c r="N54" s="16"/>
    </row>
    <row r="55" spans="1:15" ht="120">
      <c r="A55" s="8">
        <v>8</v>
      </c>
      <c r="B55" s="319" t="s">
        <v>322</v>
      </c>
      <c r="C55" s="8" t="s">
        <v>57</v>
      </c>
      <c r="D55" s="8" t="s">
        <v>323</v>
      </c>
      <c r="E55" s="8" t="s">
        <v>55</v>
      </c>
      <c r="F55" s="127">
        <f t="shared" si="31"/>
        <v>1575</v>
      </c>
      <c r="G55" s="282">
        <v>1500</v>
      </c>
      <c r="H55" s="127">
        <v>75</v>
      </c>
      <c r="I55" s="15">
        <v>0</v>
      </c>
      <c r="J55" s="130">
        <f t="shared" si="32"/>
        <v>1575</v>
      </c>
      <c r="K55" s="344">
        <f>+G55</f>
        <v>1500</v>
      </c>
      <c r="L55" s="344">
        <f t="shared" ref="L55:M55" si="52">+H55</f>
        <v>75</v>
      </c>
      <c r="M55" s="344">
        <f t="shared" si="52"/>
        <v>0</v>
      </c>
      <c r="N55" s="15"/>
      <c r="O55">
        <v>1</v>
      </c>
    </row>
    <row r="56" spans="1:15" ht="75">
      <c r="A56" s="8">
        <v>9</v>
      </c>
      <c r="B56" s="319" t="s">
        <v>324</v>
      </c>
      <c r="C56" s="8" t="s">
        <v>325</v>
      </c>
      <c r="D56" s="8" t="s">
        <v>326</v>
      </c>
      <c r="E56" s="8" t="s">
        <v>55</v>
      </c>
      <c r="F56" s="127">
        <f t="shared" si="31"/>
        <v>1458.43</v>
      </c>
      <c r="G56" s="282">
        <v>1388.98</v>
      </c>
      <c r="H56" s="127">
        <v>69.45</v>
      </c>
      <c r="I56" s="15">
        <v>0</v>
      </c>
      <c r="J56" s="130">
        <f t="shared" si="32"/>
        <v>1458.43</v>
      </c>
      <c r="K56" s="344">
        <f>+G56</f>
        <v>1388.98</v>
      </c>
      <c r="L56" s="344">
        <f t="shared" ref="L56" si="53">+H56</f>
        <v>69.45</v>
      </c>
      <c r="M56" s="344">
        <f t="shared" ref="M56" si="54">+I56</f>
        <v>0</v>
      </c>
      <c r="N56" s="15"/>
      <c r="O56">
        <v>1</v>
      </c>
    </row>
    <row r="57" spans="1:15">
      <c r="A57" s="6" t="s">
        <v>327</v>
      </c>
      <c r="B57" s="317" t="s">
        <v>328</v>
      </c>
      <c r="C57" s="22"/>
      <c r="D57" s="21">
        <v>0</v>
      </c>
      <c r="E57" s="21"/>
      <c r="F57" s="334">
        <f t="shared" ref="F57:M57" si="55">SUM(F58:F62)</f>
        <v>2764.66</v>
      </c>
      <c r="G57" s="335">
        <f t="shared" si="55"/>
        <v>2633</v>
      </c>
      <c r="H57" s="334">
        <f t="shared" si="55"/>
        <v>131.66</v>
      </c>
      <c r="I57" s="334">
        <f t="shared" si="55"/>
        <v>0</v>
      </c>
      <c r="J57" s="334">
        <f t="shared" si="55"/>
        <v>2764.66</v>
      </c>
      <c r="K57" s="334">
        <f t="shared" si="55"/>
        <v>2633</v>
      </c>
      <c r="L57" s="334">
        <f t="shared" si="55"/>
        <v>131.66</v>
      </c>
      <c r="M57" s="334">
        <f t="shared" si="55"/>
        <v>0</v>
      </c>
      <c r="N57" s="16"/>
    </row>
    <row r="58" spans="1:15" ht="90">
      <c r="A58" s="8">
        <v>11</v>
      </c>
      <c r="B58" s="319" t="s">
        <v>351</v>
      </c>
      <c r="C58" s="8" t="s">
        <v>352</v>
      </c>
      <c r="D58" s="8" t="s">
        <v>94</v>
      </c>
      <c r="E58" s="8" t="s">
        <v>55</v>
      </c>
      <c r="F58" s="127">
        <f t="shared" ref="F58:F76" si="56">G58+H58</f>
        <v>420</v>
      </c>
      <c r="G58" s="282">
        <v>400</v>
      </c>
      <c r="H58" s="127">
        <v>20</v>
      </c>
      <c r="I58" s="15">
        <v>0</v>
      </c>
      <c r="J58" s="130">
        <f t="shared" ref="J58:J76" si="57">K58+L58</f>
        <v>420</v>
      </c>
      <c r="K58" s="344">
        <f>+G58</f>
        <v>400</v>
      </c>
      <c r="L58" s="344">
        <f t="shared" ref="L58:M58" si="58">+H58</f>
        <v>20</v>
      </c>
      <c r="M58" s="344">
        <f t="shared" si="58"/>
        <v>0</v>
      </c>
      <c r="N58" s="15"/>
      <c r="O58">
        <v>1</v>
      </c>
    </row>
    <row r="59" spans="1:15" ht="75">
      <c r="A59" s="8">
        <v>12</v>
      </c>
      <c r="B59" s="319" t="s">
        <v>353</v>
      </c>
      <c r="C59" s="8" t="s">
        <v>354</v>
      </c>
      <c r="D59" s="8" t="s">
        <v>128</v>
      </c>
      <c r="E59" s="8" t="s">
        <v>55</v>
      </c>
      <c r="F59" s="127">
        <f t="shared" si="56"/>
        <v>454.65</v>
      </c>
      <c r="G59" s="282">
        <v>433</v>
      </c>
      <c r="H59" s="127">
        <v>21.65</v>
      </c>
      <c r="I59" s="15">
        <v>0</v>
      </c>
      <c r="J59" s="130">
        <f t="shared" si="57"/>
        <v>454.65</v>
      </c>
      <c r="K59" s="344">
        <f t="shared" ref="K59:K62" si="59">+G59</f>
        <v>433</v>
      </c>
      <c r="L59" s="344">
        <f t="shared" ref="L59:L62" si="60">+H59</f>
        <v>21.65</v>
      </c>
      <c r="M59" s="344">
        <f t="shared" ref="M59:M62" si="61">+I59</f>
        <v>0</v>
      </c>
      <c r="N59" s="15"/>
      <c r="O59">
        <v>1</v>
      </c>
    </row>
    <row r="60" spans="1:15" ht="75">
      <c r="A60" s="8">
        <v>13</v>
      </c>
      <c r="B60" s="319" t="s">
        <v>355</v>
      </c>
      <c r="C60" s="8" t="s">
        <v>334</v>
      </c>
      <c r="D60" s="8" t="s">
        <v>128</v>
      </c>
      <c r="E60" s="8" t="s">
        <v>55</v>
      </c>
      <c r="F60" s="127">
        <f t="shared" si="56"/>
        <v>1050</v>
      </c>
      <c r="G60" s="282">
        <v>1000</v>
      </c>
      <c r="H60" s="127">
        <v>50</v>
      </c>
      <c r="I60" s="15"/>
      <c r="J60" s="130">
        <f t="shared" si="57"/>
        <v>1050</v>
      </c>
      <c r="K60" s="344">
        <f t="shared" si="59"/>
        <v>1000</v>
      </c>
      <c r="L60" s="344">
        <f t="shared" si="60"/>
        <v>50</v>
      </c>
      <c r="M60" s="344">
        <f t="shared" si="61"/>
        <v>0</v>
      </c>
      <c r="N60" s="15"/>
      <c r="O60">
        <v>1</v>
      </c>
    </row>
    <row r="61" spans="1:15" ht="90">
      <c r="A61" s="8">
        <v>14</v>
      </c>
      <c r="B61" s="319" t="s">
        <v>356</v>
      </c>
      <c r="C61" s="8" t="s">
        <v>330</v>
      </c>
      <c r="D61" s="8" t="s">
        <v>94</v>
      </c>
      <c r="E61" s="8" t="s">
        <v>55</v>
      </c>
      <c r="F61" s="127">
        <f t="shared" si="56"/>
        <v>420</v>
      </c>
      <c r="G61" s="282">
        <v>400</v>
      </c>
      <c r="H61" s="127">
        <v>20</v>
      </c>
      <c r="I61" s="15"/>
      <c r="J61" s="130">
        <f t="shared" si="57"/>
        <v>420</v>
      </c>
      <c r="K61" s="344">
        <f t="shared" si="59"/>
        <v>400</v>
      </c>
      <c r="L61" s="344">
        <f t="shared" si="60"/>
        <v>20</v>
      </c>
      <c r="M61" s="344">
        <f t="shared" si="61"/>
        <v>0</v>
      </c>
      <c r="N61" s="15"/>
      <c r="O61">
        <v>1</v>
      </c>
    </row>
    <row r="62" spans="1:15" ht="90">
      <c r="A62" s="8">
        <v>15</v>
      </c>
      <c r="B62" s="319" t="s">
        <v>357</v>
      </c>
      <c r="C62" s="8" t="s">
        <v>332</v>
      </c>
      <c r="D62" s="8" t="s">
        <v>94</v>
      </c>
      <c r="E62" s="8" t="s">
        <v>55</v>
      </c>
      <c r="F62" s="127">
        <f t="shared" si="56"/>
        <v>420.01</v>
      </c>
      <c r="G62" s="282">
        <v>400</v>
      </c>
      <c r="H62" s="127">
        <v>20.010000000000002</v>
      </c>
      <c r="I62" s="15"/>
      <c r="J62" s="130">
        <f t="shared" si="57"/>
        <v>420.01</v>
      </c>
      <c r="K62" s="344">
        <f t="shared" si="59"/>
        <v>400</v>
      </c>
      <c r="L62" s="344">
        <f t="shared" si="60"/>
        <v>20.010000000000002</v>
      </c>
      <c r="M62" s="344">
        <f t="shared" si="61"/>
        <v>0</v>
      </c>
      <c r="N62" s="15"/>
      <c r="O62">
        <v>1</v>
      </c>
    </row>
    <row r="63" spans="1:15">
      <c r="A63" s="6" t="s">
        <v>358</v>
      </c>
      <c r="B63" s="317" t="s">
        <v>359</v>
      </c>
      <c r="C63" s="22"/>
      <c r="D63" s="21">
        <v>0</v>
      </c>
      <c r="E63" s="21"/>
      <c r="F63" s="334">
        <f t="shared" ref="F63:M63" si="62">SUM(F64:F66)</f>
        <v>2023.8899999999999</v>
      </c>
      <c r="G63" s="335">
        <f t="shared" si="62"/>
        <v>1926.8899999999999</v>
      </c>
      <c r="H63" s="334">
        <f t="shared" si="62"/>
        <v>97</v>
      </c>
      <c r="I63" s="334">
        <f t="shared" si="62"/>
        <v>0</v>
      </c>
      <c r="J63" s="334">
        <f t="shared" si="62"/>
        <v>2023.8899999999999</v>
      </c>
      <c r="K63" s="334">
        <f t="shared" si="62"/>
        <v>1926.8899999999999</v>
      </c>
      <c r="L63" s="334">
        <f t="shared" si="62"/>
        <v>97</v>
      </c>
      <c r="M63" s="334">
        <f t="shared" si="62"/>
        <v>0</v>
      </c>
      <c r="N63" s="16"/>
    </row>
    <row r="64" spans="1:15" ht="60">
      <c r="A64" s="8">
        <v>12</v>
      </c>
      <c r="B64" s="319" t="s">
        <v>386</v>
      </c>
      <c r="C64" s="8" t="s">
        <v>384</v>
      </c>
      <c r="D64" s="8" t="s">
        <v>387</v>
      </c>
      <c r="E64" s="25" t="s">
        <v>55</v>
      </c>
      <c r="F64" s="127">
        <f t="shared" si="56"/>
        <v>414.89</v>
      </c>
      <c r="G64" s="282">
        <v>394.89</v>
      </c>
      <c r="H64" s="127">
        <v>20</v>
      </c>
      <c r="I64" s="15">
        <v>0</v>
      </c>
      <c r="J64" s="130">
        <f t="shared" si="57"/>
        <v>414.89</v>
      </c>
      <c r="K64" s="344">
        <f>+G64</f>
        <v>394.89</v>
      </c>
      <c r="L64" s="344">
        <f t="shared" ref="L64:M64" si="63">+H64</f>
        <v>20</v>
      </c>
      <c r="M64" s="344">
        <f t="shared" si="63"/>
        <v>0</v>
      </c>
      <c r="N64" s="15"/>
      <c r="O64">
        <v>1</v>
      </c>
    </row>
    <row r="65" spans="1:15" ht="60">
      <c r="A65" s="8">
        <v>13</v>
      </c>
      <c r="B65" s="319" t="s">
        <v>388</v>
      </c>
      <c r="C65" s="8" t="s">
        <v>379</v>
      </c>
      <c r="D65" s="8" t="s">
        <v>389</v>
      </c>
      <c r="E65" s="25" t="s">
        <v>55</v>
      </c>
      <c r="F65" s="127">
        <f t="shared" si="56"/>
        <v>559</v>
      </c>
      <c r="G65" s="282">
        <v>532</v>
      </c>
      <c r="H65" s="127">
        <v>27</v>
      </c>
      <c r="I65" s="15">
        <v>0</v>
      </c>
      <c r="J65" s="130">
        <f t="shared" si="57"/>
        <v>559</v>
      </c>
      <c r="K65" s="344">
        <f t="shared" ref="K65:K66" si="64">+G65</f>
        <v>532</v>
      </c>
      <c r="L65" s="344">
        <f t="shared" ref="L65:L66" si="65">+H65</f>
        <v>27</v>
      </c>
      <c r="M65" s="344">
        <f t="shared" ref="M65:M66" si="66">+I65</f>
        <v>0</v>
      </c>
      <c r="N65" s="15"/>
      <c r="O65">
        <v>1</v>
      </c>
    </row>
    <row r="66" spans="1:15" ht="60">
      <c r="A66" s="8">
        <v>14</v>
      </c>
      <c r="B66" s="319" t="s">
        <v>390</v>
      </c>
      <c r="C66" s="8" t="s">
        <v>384</v>
      </c>
      <c r="D66" s="8" t="s">
        <v>391</v>
      </c>
      <c r="E66" s="25" t="s">
        <v>55</v>
      </c>
      <c r="F66" s="127">
        <f t="shared" si="56"/>
        <v>1050</v>
      </c>
      <c r="G66" s="282">
        <v>1000</v>
      </c>
      <c r="H66" s="127">
        <v>50</v>
      </c>
      <c r="I66" s="15">
        <v>0</v>
      </c>
      <c r="J66" s="130">
        <f t="shared" si="57"/>
        <v>1050</v>
      </c>
      <c r="K66" s="344">
        <f t="shared" si="64"/>
        <v>1000</v>
      </c>
      <c r="L66" s="344">
        <f t="shared" si="65"/>
        <v>50</v>
      </c>
      <c r="M66" s="344">
        <f t="shared" si="66"/>
        <v>0</v>
      </c>
      <c r="N66" s="15"/>
      <c r="O66">
        <v>1</v>
      </c>
    </row>
    <row r="67" spans="1:15">
      <c r="A67" s="6" t="s">
        <v>392</v>
      </c>
      <c r="B67" s="317" t="s">
        <v>393</v>
      </c>
      <c r="C67" s="22"/>
      <c r="D67" s="21">
        <v>0</v>
      </c>
      <c r="E67" s="21"/>
      <c r="F67" s="334">
        <f t="shared" ref="F67:M67" si="67">SUM(F68:F74)</f>
        <v>2451.9499999999998</v>
      </c>
      <c r="G67" s="335">
        <f t="shared" si="67"/>
        <v>2333.9499999999998</v>
      </c>
      <c r="H67" s="334">
        <f t="shared" si="67"/>
        <v>118</v>
      </c>
      <c r="I67" s="334">
        <f t="shared" si="67"/>
        <v>0</v>
      </c>
      <c r="J67" s="334">
        <f t="shared" si="67"/>
        <v>2451.9499999999998</v>
      </c>
      <c r="K67" s="334">
        <f t="shared" si="67"/>
        <v>2333.9499999999998</v>
      </c>
      <c r="L67" s="334">
        <f t="shared" si="67"/>
        <v>118</v>
      </c>
      <c r="M67" s="334">
        <f t="shared" si="67"/>
        <v>0</v>
      </c>
      <c r="N67" s="16"/>
    </row>
    <row r="68" spans="1:15" ht="90">
      <c r="A68" s="138">
        <v>13</v>
      </c>
      <c r="B68" s="328" t="s">
        <v>423</v>
      </c>
      <c r="C68" s="154" t="s">
        <v>406</v>
      </c>
      <c r="D68" s="138" t="s">
        <v>94</v>
      </c>
      <c r="E68" s="155" t="s">
        <v>55</v>
      </c>
      <c r="F68" s="140">
        <f t="shared" si="56"/>
        <v>251</v>
      </c>
      <c r="G68" s="285">
        <v>239</v>
      </c>
      <c r="H68" s="140">
        <v>12</v>
      </c>
      <c r="I68" s="142">
        <v>0</v>
      </c>
      <c r="J68" s="141">
        <f t="shared" si="57"/>
        <v>251</v>
      </c>
      <c r="K68" s="343">
        <f>+G68</f>
        <v>239</v>
      </c>
      <c r="L68" s="343">
        <f t="shared" ref="L68:M68" si="68">+H68</f>
        <v>12</v>
      </c>
      <c r="M68" s="343">
        <f t="shared" si="68"/>
        <v>0</v>
      </c>
      <c r="N68" s="142"/>
      <c r="O68">
        <v>1</v>
      </c>
    </row>
    <row r="69" spans="1:15" ht="75">
      <c r="A69" s="138">
        <v>14</v>
      </c>
      <c r="B69" s="328" t="s">
        <v>424</v>
      </c>
      <c r="C69" s="154" t="s">
        <v>419</v>
      </c>
      <c r="D69" s="147" t="s">
        <v>413</v>
      </c>
      <c r="E69" s="155" t="s">
        <v>55</v>
      </c>
      <c r="F69" s="140">
        <f t="shared" si="56"/>
        <v>299</v>
      </c>
      <c r="G69" s="285">
        <v>285</v>
      </c>
      <c r="H69" s="140">
        <v>14</v>
      </c>
      <c r="I69" s="142">
        <v>0</v>
      </c>
      <c r="J69" s="141">
        <f t="shared" si="57"/>
        <v>299</v>
      </c>
      <c r="K69" s="343">
        <f t="shared" ref="K69:K74" si="69">+G69</f>
        <v>285</v>
      </c>
      <c r="L69" s="343">
        <f t="shared" ref="L69:L74" si="70">+H69</f>
        <v>14</v>
      </c>
      <c r="M69" s="343">
        <f t="shared" ref="M69:M74" si="71">+I69</f>
        <v>0</v>
      </c>
      <c r="N69" s="142"/>
      <c r="O69">
        <v>1</v>
      </c>
    </row>
    <row r="70" spans="1:15" ht="75">
      <c r="A70" s="138">
        <v>15</v>
      </c>
      <c r="B70" s="328" t="s">
        <v>425</v>
      </c>
      <c r="C70" s="154" t="s">
        <v>426</v>
      </c>
      <c r="D70" s="138" t="s">
        <v>427</v>
      </c>
      <c r="E70" s="155" t="s">
        <v>55</v>
      </c>
      <c r="F70" s="140">
        <f t="shared" si="56"/>
        <v>200</v>
      </c>
      <c r="G70" s="285">
        <v>190</v>
      </c>
      <c r="H70" s="140">
        <v>10</v>
      </c>
      <c r="I70" s="142">
        <v>0</v>
      </c>
      <c r="J70" s="141">
        <f t="shared" si="57"/>
        <v>200</v>
      </c>
      <c r="K70" s="343">
        <f t="shared" si="69"/>
        <v>190</v>
      </c>
      <c r="L70" s="343">
        <f t="shared" si="70"/>
        <v>10</v>
      </c>
      <c r="M70" s="343">
        <f t="shared" si="71"/>
        <v>0</v>
      </c>
      <c r="N70" s="142"/>
      <c r="O70">
        <v>1</v>
      </c>
    </row>
    <row r="71" spans="1:15" ht="75">
      <c r="A71" s="138">
        <v>16</v>
      </c>
      <c r="B71" s="352" t="s">
        <v>805</v>
      </c>
      <c r="C71" s="154" t="s">
        <v>428</v>
      </c>
      <c r="D71" s="138" t="s">
        <v>128</v>
      </c>
      <c r="E71" s="155" t="s">
        <v>55</v>
      </c>
      <c r="F71" s="140">
        <f t="shared" si="56"/>
        <v>1000</v>
      </c>
      <c r="G71" s="285">
        <v>952</v>
      </c>
      <c r="H71" s="140">
        <v>48</v>
      </c>
      <c r="I71" s="142">
        <v>0</v>
      </c>
      <c r="J71" s="141">
        <f t="shared" si="57"/>
        <v>1000</v>
      </c>
      <c r="K71" s="343">
        <f t="shared" si="69"/>
        <v>952</v>
      </c>
      <c r="L71" s="343">
        <f t="shared" si="70"/>
        <v>48</v>
      </c>
      <c r="M71" s="343">
        <f t="shared" si="71"/>
        <v>0</v>
      </c>
      <c r="N71" s="142"/>
      <c r="O71">
        <v>1</v>
      </c>
    </row>
    <row r="72" spans="1:15" ht="45">
      <c r="A72" s="138">
        <v>17</v>
      </c>
      <c r="B72" s="328" t="s">
        <v>429</v>
      </c>
      <c r="C72" s="154" t="s">
        <v>395</v>
      </c>
      <c r="D72" s="138" t="s">
        <v>430</v>
      </c>
      <c r="E72" s="155" t="s">
        <v>55</v>
      </c>
      <c r="F72" s="140">
        <f t="shared" si="56"/>
        <v>200</v>
      </c>
      <c r="G72" s="285">
        <v>190</v>
      </c>
      <c r="H72" s="140">
        <v>10</v>
      </c>
      <c r="I72" s="142">
        <v>0</v>
      </c>
      <c r="J72" s="141">
        <f t="shared" si="57"/>
        <v>200</v>
      </c>
      <c r="K72" s="343">
        <f t="shared" si="69"/>
        <v>190</v>
      </c>
      <c r="L72" s="343">
        <f t="shared" si="70"/>
        <v>10</v>
      </c>
      <c r="M72" s="343">
        <f t="shared" si="71"/>
        <v>0</v>
      </c>
      <c r="N72" s="142"/>
      <c r="O72">
        <v>1</v>
      </c>
    </row>
    <row r="73" spans="1:15" ht="90">
      <c r="A73" s="138">
        <v>18</v>
      </c>
      <c r="B73" s="328" t="s">
        <v>431</v>
      </c>
      <c r="C73" s="154" t="s">
        <v>426</v>
      </c>
      <c r="D73" s="138" t="s">
        <v>94</v>
      </c>
      <c r="E73" s="155" t="s">
        <v>55</v>
      </c>
      <c r="F73" s="140">
        <f t="shared" si="56"/>
        <v>251</v>
      </c>
      <c r="G73" s="285">
        <v>239</v>
      </c>
      <c r="H73" s="140">
        <v>12</v>
      </c>
      <c r="I73" s="142">
        <v>0</v>
      </c>
      <c r="J73" s="141">
        <f t="shared" si="57"/>
        <v>251</v>
      </c>
      <c r="K73" s="343">
        <f t="shared" si="69"/>
        <v>239</v>
      </c>
      <c r="L73" s="343">
        <f t="shared" si="70"/>
        <v>12</v>
      </c>
      <c r="M73" s="343">
        <f t="shared" si="71"/>
        <v>0</v>
      </c>
      <c r="N73" s="142"/>
      <c r="O73">
        <v>1</v>
      </c>
    </row>
    <row r="74" spans="1:15" ht="90">
      <c r="A74" s="138">
        <v>19</v>
      </c>
      <c r="B74" s="328" t="s">
        <v>432</v>
      </c>
      <c r="C74" s="154" t="s">
        <v>428</v>
      </c>
      <c r="D74" s="138" t="s">
        <v>94</v>
      </c>
      <c r="E74" s="155" t="s">
        <v>55</v>
      </c>
      <c r="F74" s="140">
        <f t="shared" si="56"/>
        <v>250.95</v>
      </c>
      <c r="G74" s="285">
        <v>238.95</v>
      </c>
      <c r="H74" s="140">
        <v>12</v>
      </c>
      <c r="I74" s="142">
        <v>0</v>
      </c>
      <c r="J74" s="141">
        <f t="shared" si="57"/>
        <v>250.95</v>
      </c>
      <c r="K74" s="343">
        <f t="shared" si="69"/>
        <v>238.95</v>
      </c>
      <c r="L74" s="343">
        <f t="shared" si="70"/>
        <v>12</v>
      </c>
      <c r="M74" s="343">
        <f t="shared" si="71"/>
        <v>0</v>
      </c>
      <c r="N74" s="142"/>
      <c r="O74">
        <v>1</v>
      </c>
    </row>
    <row r="75" spans="1:15">
      <c r="A75" s="6" t="s">
        <v>433</v>
      </c>
      <c r="B75" s="330" t="s">
        <v>434</v>
      </c>
      <c r="C75" s="22"/>
      <c r="D75" s="21">
        <v>0</v>
      </c>
      <c r="E75" s="21"/>
      <c r="F75" s="334">
        <f t="shared" ref="F75:M75" si="72">SUM(F76:F76)</f>
        <v>424.3</v>
      </c>
      <c r="G75" s="335">
        <f t="shared" si="72"/>
        <v>404.1</v>
      </c>
      <c r="H75" s="334">
        <f t="shared" si="72"/>
        <v>20.2</v>
      </c>
      <c r="I75" s="334">
        <f t="shared" si="72"/>
        <v>0</v>
      </c>
      <c r="J75" s="334">
        <f t="shared" si="72"/>
        <v>424.3</v>
      </c>
      <c r="K75" s="334">
        <f t="shared" si="72"/>
        <v>404.1</v>
      </c>
      <c r="L75" s="334">
        <f t="shared" si="72"/>
        <v>20.2</v>
      </c>
      <c r="M75" s="334">
        <f t="shared" si="72"/>
        <v>0</v>
      </c>
      <c r="N75" s="16"/>
    </row>
    <row r="76" spans="1:15" ht="45">
      <c r="A76" s="8">
        <v>4</v>
      </c>
      <c r="B76" s="319" t="s">
        <v>440</v>
      </c>
      <c r="C76" s="8" t="s">
        <v>436</v>
      </c>
      <c r="D76" s="8" t="s">
        <v>441</v>
      </c>
      <c r="E76" s="8" t="s">
        <v>55</v>
      </c>
      <c r="F76" s="127">
        <f t="shared" si="56"/>
        <v>424.3</v>
      </c>
      <c r="G76" s="282">
        <v>404.1</v>
      </c>
      <c r="H76" s="127">
        <v>20.2</v>
      </c>
      <c r="I76" s="15">
        <v>0</v>
      </c>
      <c r="J76" s="130">
        <f t="shared" si="57"/>
        <v>424.3</v>
      </c>
      <c r="K76" s="344">
        <f>+G76</f>
        <v>404.1</v>
      </c>
      <c r="L76" s="344">
        <f t="shared" ref="L76:M76" si="73">+H76</f>
        <v>20.2</v>
      </c>
      <c r="M76" s="344">
        <f t="shared" si="73"/>
        <v>0</v>
      </c>
      <c r="N76" s="15"/>
      <c r="O76">
        <v>1</v>
      </c>
    </row>
    <row r="77" spans="1:15">
      <c r="A77" s="6" t="s">
        <v>442</v>
      </c>
      <c r="B77" s="317" t="s">
        <v>443</v>
      </c>
      <c r="C77" s="6"/>
      <c r="D77" s="21">
        <v>0</v>
      </c>
      <c r="E77" s="21"/>
      <c r="F77" s="334">
        <f t="shared" ref="F77:M77" si="74">SUM(F78:F81)</f>
        <v>2607.87</v>
      </c>
      <c r="G77" s="335">
        <f t="shared" si="74"/>
        <v>2483.69</v>
      </c>
      <c r="H77" s="334">
        <f t="shared" si="74"/>
        <v>124.18</v>
      </c>
      <c r="I77" s="334">
        <f t="shared" si="74"/>
        <v>0</v>
      </c>
      <c r="J77" s="334">
        <f t="shared" si="74"/>
        <v>2607.87</v>
      </c>
      <c r="K77" s="334">
        <f t="shared" si="74"/>
        <v>2483.69</v>
      </c>
      <c r="L77" s="334">
        <f t="shared" si="74"/>
        <v>124.18</v>
      </c>
      <c r="M77" s="334">
        <f t="shared" si="74"/>
        <v>0</v>
      </c>
      <c r="N77" s="16"/>
    </row>
    <row r="78" spans="1:15" ht="75">
      <c r="A78" s="8">
        <v>10</v>
      </c>
      <c r="B78" s="319" t="s">
        <v>464</v>
      </c>
      <c r="C78" s="8" t="s">
        <v>463</v>
      </c>
      <c r="D78" s="20" t="s">
        <v>461</v>
      </c>
      <c r="E78" s="8" t="s">
        <v>55</v>
      </c>
      <c r="F78" s="127">
        <f t="shared" ref="F78:F92" si="75">G78+H78</f>
        <v>822.87</v>
      </c>
      <c r="G78" s="282">
        <v>783.69</v>
      </c>
      <c r="H78" s="127">
        <v>39.18</v>
      </c>
      <c r="I78" s="15">
        <v>0</v>
      </c>
      <c r="J78" s="130">
        <f t="shared" ref="J78:J92" si="76">K78+L78</f>
        <v>822.87</v>
      </c>
      <c r="K78" s="344">
        <f>+G78</f>
        <v>783.69</v>
      </c>
      <c r="L78" s="344">
        <f>+H78</f>
        <v>39.18</v>
      </c>
      <c r="M78" s="344">
        <f>+I78</f>
        <v>0</v>
      </c>
      <c r="N78" s="15"/>
      <c r="O78">
        <v>1</v>
      </c>
    </row>
    <row r="79" spans="1:15" ht="75">
      <c r="A79" s="8">
        <v>11</v>
      </c>
      <c r="B79" s="319" t="s">
        <v>465</v>
      </c>
      <c r="C79" s="8" t="s">
        <v>454</v>
      </c>
      <c r="D79" s="20" t="s">
        <v>458</v>
      </c>
      <c r="E79" s="8" t="s">
        <v>55</v>
      </c>
      <c r="F79" s="127">
        <f t="shared" si="75"/>
        <v>1260</v>
      </c>
      <c r="G79" s="282">
        <v>1200</v>
      </c>
      <c r="H79" s="127">
        <v>60</v>
      </c>
      <c r="I79" s="15">
        <v>0</v>
      </c>
      <c r="J79" s="130">
        <f t="shared" si="76"/>
        <v>1260</v>
      </c>
      <c r="K79" s="344">
        <f t="shared" ref="K79:K81" si="77">+G79</f>
        <v>1200</v>
      </c>
      <c r="L79" s="344">
        <f t="shared" ref="L79:L81" si="78">+H79</f>
        <v>60</v>
      </c>
      <c r="M79" s="344">
        <f t="shared" ref="M79:M81" si="79">+I79</f>
        <v>0</v>
      </c>
      <c r="N79" s="15"/>
      <c r="O79">
        <v>1</v>
      </c>
    </row>
    <row r="80" spans="1:15" ht="75">
      <c r="A80" s="8">
        <v>12</v>
      </c>
      <c r="B80" s="319" t="s">
        <v>466</v>
      </c>
      <c r="C80" s="8" t="s">
        <v>445</v>
      </c>
      <c r="D80" s="20" t="s">
        <v>467</v>
      </c>
      <c r="E80" s="8" t="s">
        <v>55</v>
      </c>
      <c r="F80" s="127">
        <f t="shared" si="75"/>
        <v>315</v>
      </c>
      <c r="G80" s="282">
        <v>300</v>
      </c>
      <c r="H80" s="127">
        <v>15</v>
      </c>
      <c r="I80" s="15">
        <v>0</v>
      </c>
      <c r="J80" s="130">
        <f t="shared" si="76"/>
        <v>315</v>
      </c>
      <c r="K80" s="344">
        <f t="shared" si="77"/>
        <v>300</v>
      </c>
      <c r="L80" s="344">
        <f t="shared" si="78"/>
        <v>15</v>
      </c>
      <c r="M80" s="344">
        <f t="shared" si="79"/>
        <v>0</v>
      </c>
      <c r="N80" s="15"/>
      <c r="O80">
        <v>1</v>
      </c>
    </row>
    <row r="81" spans="1:15" ht="75">
      <c r="A81" s="8">
        <v>13</v>
      </c>
      <c r="B81" s="319" t="s">
        <v>468</v>
      </c>
      <c r="C81" s="8" t="s">
        <v>469</v>
      </c>
      <c r="D81" s="20" t="s">
        <v>470</v>
      </c>
      <c r="E81" s="8" t="s">
        <v>55</v>
      </c>
      <c r="F81" s="127">
        <f t="shared" si="75"/>
        <v>210</v>
      </c>
      <c r="G81" s="282">
        <v>200</v>
      </c>
      <c r="H81" s="127">
        <v>10</v>
      </c>
      <c r="I81" s="15">
        <v>0</v>
      </c>
      <c r="J81" s="130">
        <f t="shared" si="76"/>
        <v>210</v>
      </c>
      <c r="K81" s="344">
        <f t="shared" si="77"/>
        <v>200</v>
      </c>
      <c r="L81" s="344">
        <f t="shared" si="78"/>
        <v>10</v>
      </c>
      <c r="M81" s="344">
        <f t="shared" si="79"/>
        <v>0</v>
      </c>
      <c r="N81" s="15"/>
      <c r="O81">
        <v>1</v>
      </c>
    </row>
    <row r="82" spans="1:15">
      <c r="A82" s="6" t="s">
        <v>471</v>
      </c>
      <c r="B82" s="317" t="s">
        <v>472</v>
      </c>
      <c r="C82" s="22"/>
      <c r="D82" s="21">
        <v>0</v>
      </c>
      <c r="E82" s="21"/>
      <c r="F82" s="334">
        <f t="shared" ref="F82:M82" si="80">SUM(F83:F85)</f>
        <v>2676.69</v>
      </c>
      <c r="G82" s="335">
        <f t="shared" si="80"/>
        <v>2549.23</v>
      </c>
      <c r="H82" s="334">
        <f t="shared" si="80"/>
        <v>127.46000000000001</v>
      </c>
      <c r="I82" s="334">
        <f t="shared" si="80"/>
        <v>0</v>
      </c>
      <c r="J82" s="334">
        <f t="shared" si="80"/>
        <v>2676.69</v>
      </c>
      <c r="K82" s="334">
        <f t="shared" si="80"/>
        <v>2549.23</v>
      </c>
      <c r="L82" s="334">
        <f t="shared" si="80"/>
        <v>127.46000000000001</v>
      </c>
      <c r="M82" s="334">
        <f t="shared" si="80"/>
        <v>0</v>
      </c>
      <c r="N82" s="16"/>
    </row>
    <row r="83" spans="1:15" ht="30">
      <c r="A83" s="8">
        <v>11</v>
      </c>
      <c r="B83" s="319" t="s">
        <v>492</v>
      </c>
      <c r="C83" s="8" t="s">
        <v>472</v>
      </c>
      <c r="D83" s="8" t="s">
        <v>493</v>
      </c>
      <c r="E83" s="8" t="s">
        <v>55</v>
      </c>
      <c r="F83" s="127">
        <f t="shared" si="75"/>
        <v>630</v>
      </c>
      <c r="G83" s="282">
        <v>600</v>
      </c>
      <c r="H83" s="127">
        <v>30</v>
      </c>
      <c r="I83" s="15"/>
      <c r="J83" s="130">
        <f t="shared" si="76"/>
        <v>630</v>
      </c>
      <c r="K83" s="344">
        <f>+G83</f>
        <v>600</v>
      </c>
      <c r="L83" s="344">
        <f t="shared" ref="L83:M83" si="81">+H83</f>
        <v>30</v>
      </c>
      <c r="M83" s="344">
        <f t="shared" si="81"/>
        <v>0</v>
      </c>
      <c r="N83" s="15"/>
      <c r="O83">
        <v>1</v>
      </c>
    </row>
    <row r="84" spans="1:15" ht="75">
      <c r="A84" s="8">
        <v>12</v>
      </c>
      <c r="B84" s="319" t="s">
        <v>494</v>
      </c>
      <c r="C84" s="8" t="s">
        <v>495</v>
      </c>
      <c r="D84" s="8" t="s">
        <v>496</v>
      </c>
      <c r="E84" s="8" t="s">
        <v>55</v>
      </c>
      <c r="F84" s="127">
        <f t="shared" si="75"/>
        <v>1050</v>
      </c>
      <c r="G84" s="282">
        <v>1000</v>
      </c>
      <c r="H84" s="127">
        <v>50</v>
      </c>
      <c r="I84" s="15"/>
      <c r="J84" s="130">
        <f t="shared" si="76"/>
        <v>1050</v>
      </c>
      <c r="K84" s="344">
        <f t="shared" ref="K84:K85" si="82">+G84</f>
        <v>1000</v>
      </c>
      <c r="L84" s="344">
        <f t="shared" ref="L84:L85" si="83">+H84</f>
        <v>50</v>
      </c>
      <c r="M84" s="344">
        <f t="shared" ref="M84:M85" si="84">+I84</f>
        <v>0</v>
      </c>
      <c r="N84" s="15"/>
      <c r="O84">
        <v>1</v>
      </c>
    </row>
    <row r="85" spans="1:15" ht="75">
      <c r="A85" s="8">
        <v>13</v>
      </c>
      <c r="B85" s="319" t="s">
        <v>497</v>
      </c>
      <c r="C85" s="8" t="s">
        <v>498</v>
      </c>
      <c r="D85" s="8" t="s">
        <v>326</v>
      </c>
      <c r="E85" s="8" t="s">
        <v>55</v>
      </c>
      <c r="F85" s="127">
        <f t="shared" si="75"/>
        <v>996.69</v>
      </c>
      <c r="G85" s="20">
        <v>949.23</v>
      </c>
      <c r="H85" s="127">
        <v>47.46</v>
      </c>
      <c r="I85" s="15"/>
      <c r="J85" s="130">
        <f t="shared" si="76"/>
        <v>996.69</v>
      </c>
      <c r="K85" s="344">
        <f t="shared" si="82"/>
        <v>949.23</v>
      </c>
      <c r="L85" s="344">
        <f t="shared" si="83"/>
        <v>47.46</v>
      </c>
      <c r="M85" s="344">
        <f t="shared" si="84"/>
        <v>0</v>
      </c>
      <c r="N85" s="15"/>
      <c r="O85">
        <v>1</v>
      </c>
    </row>
    <row r="86" spans="1:15">
      <c r="A86" s="6" t="s">
        <v>499</v>
      </c>
      <c r="B86" s="317" t="s">
        <v>500</v>
      </c>
      <c r="C86" s="22"/>
      <c r="D86" s="21">
        <v>0</v>
      </c>
      <c r="E86" s="21"/>
      <c r="F86" s="334">
        <f t="shared" ref="F86:M86" si="85">SUM(F87:F92)</f>
        <v>2352.25</v>
      </c>
      <c r="G86" s="335">
        <f t="shared" si="85"/>
        <v>2240.25</v>
      </c>
      <c r="H86" s="334">
        <f t="shared" si="85"/>
        <v>112</v>
      </c>
      <c r="I86" s="334">
        <f t="shared" si="85"/>
        <v>0</v>
      </c>
      <c r="J86" s="334">
        <f t="shared" si="85"/>
        <v>2352.25</v>
      </c>
      <c r="K86" s="334">
        <f t="shared" si="85"/>
        <v>2240.25</v>
      </c>
      <c r="L86" s="334">
        <f t="shared" si="85"/>
        <v>112</v>
      </c>
      <c r="M86" s="334">
        <f t="shared" si="85"/>
        <v>0</v>
      </c>
      <c r="N86" s="16"/>
    </row>
    <row r="87" spans="1:15" ht="75">
      <c r="A87" s="8">
        <v>27</v>
      </c>
      <c r="B87" s="319" t="s">
        <v>823</v>
      </c>
      <c r="C87" s="8" t="s">
        <v>334</v>
      </c>
      <c r="D87" s="8" t="s">
        <v>159</v>
      </c>
      <c r="E87" s="8" t="s">
        <v>55</v>
      </c>
      <c r="F87" s="127">
        <f t="shared" si="75"/>
        <v>525</v>
      </c>
      <c r="G87" s="282">
        <v>500</v>
      </c>
      <c r="H87" s="127">
        <v>25</v>
      </c>
      <c r="I87" s="15">
        <v>0</v>
      </c>
      <c r="J87" s="130">
        <f t="shared" si="76"/>
        <v>525</v>
      </c>
      <c r="K87" s="344">
        <f>+G87</f>
        <v>500</v>
      </c>
      <c r="L87" s="344">
        <f t="shared" ref="L87:M87" si="86">+H87</f>
        <v>25</v>
      </c>
      <c r="M87" s="344">
        <f t="shared" si="86"/>
        <v>0</v>
      </c>
      <c r="N87" s="15"/>
      <c r="O87">
        <v>1</v>
      </c>
    </row>
    <row r="88" spans="1:15" ht="75">
      <c r="A88" s="8">
        <v>28</v>
      </c>
      <c r="B88" s="319" t="s">
        <v>824</v>
      </c>
      <c r="C88" s="8" t="s">
        <v>511</v>
      </c>
      <c r="D88" s="8" t="s">
        <v>159</v>
      </c>
      <c r="E88" s="8">
        <v>2025</v>
      </c>
      <c r="F88" s="127">
        <f t="shared" si="75"/>
        <v>525</v>
      </c>
      <c r="G88" s="282">
        <v>500</v>
      </c>
      <c r="H88" s="127">
        <v>25</v>
      </c>
      <c r="I88" s="15">
        <v>0</v>
      </c>
      <c r="J88" s="130">
        <f t="shared" si="76"/>
        <v>525</v>
      </c>
      <c r="K88" s="344">
        <f t="shared" ref="K88:K92" si="87">+G88</f>
        <v>500</v>
      </c>
      <c r="L88" s="344">
        <f t="shared" ref="L88:L92" si="88">+H88</f>
        <v>25</v>
      </c>
      <c r="M88" s="344">
        <f t="shared" ref="M88:M92" si="89">+I88</f>
        <v>0</v>
      </c>
      <c r="N88" s="15"/>
      <c r="O88">
        <v>1</v>
      </c>
    </row>
    <row r="89" spans="1:15" ht="30">
      <c r="A89" s="8">
        <v>29</v>
      </c>
      <c r="B89" s="319" t="s">
        <v>540</v>
      </c>
      <c r="C89" s="8" t="s">
        <v>529</v>
      </c>
      <c r="D89" s="8" t="s">
        <v>811</v>
      </c>
      <c r="E89" s="8" t="s">
        <v>55</v>
      </c>
      <c r="F89" s="127">
        <f t="shared" si="75"/>
        <v>430.5</v>
      </c>
      <c r="G89" s="282">
        <v>410</v>
      </c>
      <c r="H89" s="127">
        <v>20.5</v>
      </c>
      <c r="I89" s="15">
        <v>0</v>
      </c>
      <c r="J89" s="130">
        <f t="shared" si="76"/>
        <v>430.5</v>
      </c>
      <c r="K89" s="344">
        <f t="shared" si="87"/>
        <v>410</v>
      </c>
      <c r="L89" s="344">
        <f t="shared" si="88"/>
        <v>20.5</v>
      </c>
      <c r="M89" s="344">
        <f t="shared" si="89"/>
        <v>0</v>
      </c>
      <c r="N89" s="15"/>
      <c r="O89">
        <v>1</v>
      </c>
    </row>
    <row r="90" spans="1:15" ht="45">
      <c r="A90" s="8">
        <v>30</v>
      </c>
      <c r="B90" s="319" t="s">
        <v>541</v>
      </c>
      <c r="C90" s="8" t="s">
        <v>509</v>
      </c>
      <c r="D90" s="8" t="s">
        <v>812</v>
      </c>
      <c r="E90" s="8" t="s">
        <v>55</v>
      </c>
      <c r="F90" s="127">
        <f t="shared" si="75"/>
        <v>430.5</v>
      </c>
      <c r="G90" s="282">
        <v>410</v>
      </c>
      <c r="H90" s="127">
        <v>20.5</v>
      </c>
      <c r="I90" s="15">
        <v>0</v>
      </c>
      <c r="J90" s="130">
        <f t="shared" si="76"/>
        <v>430.5</v>
      </c>
      <c r="K90" s="344">
        <f t="shared" si="87"/>
        <v>410</v>
      </c>
      <c r="L90" s="344">
        <f t="shared" si="88"/>
        <v>20.5</v>
      </c>
      <c r="M90" s="344">
        <f t="shared" si="89"/>
        <v>0</v>
      </c>
      <c r="N90" s="15"/>
      <c r="O90">
        <v>1</v>
      </c>
    </row>
    <row r="91" spans="1:15" ht="75">
      <c r="A91" s="8">
        <v>31</v>
      </c>
      <c r="B91" s="319" t="s">
        <v>542</v>
      </c>
      <c r="C91" s="8" t="s">
        <v>502</v>
      </c>
      <c r="D91" s="8" t="s">
        <v>510</v>
      </c>
      <c r="E91" s="8" t="s">
        <v>55</v>
      </c>
      <c r="F91" s="127">
        <f t="shared" si="75"/>
        <v>336</v>
      </c>
      <c r="G91" s="282">
        <v>320</v>
      </c>
      <c r="H91" s="127">
        <v>16</v>
      </c>
      <c r="I91" s="15">
        <v>0</v>
      </c>
      <c r="J91" s="130">
        <f t="shared" si="76"/>
        <v>336</v>
      </c>
      <c r="K91" s="344">
        <f t="shared" si="87"/>
        <v>320</v>
      </c>
      <c r="L91" s="344">
        <f t="shared" si="88"/>
        <v>16</v>
      </c>
      <c r="M91" s="344">
        <f t="shared" si="89"/>
        <v>0</v>
      </c>
      <c r="N91" s="15"/>
      <c r="O91">
        <v>1</v>
      </c>
    </row>
    <row r="92" spans="1:15" ht="75">
      <c r="A92" s="8">
        <v>32</v>
      </c>
      <c r="B92" s="319" t="s">
        <v>543</v>
      </c>
      <c r="C92" s="8" t="s">
        <v>502</v>
      </c>
      <c r="D92" s="8" t="s">
        <v>510</v>
      </c>
      <c r="E92" s="8" t="s">
        <v>55</v>
      </c>
      <c r="F92" s="127">
        <f t="shared" si="75"/>
        <v>105.25</v>
      </c>
      <c r="G92" s="282">
        <v>100.25</v>
      </c>
      <c r="H92" s="127">
        <v>5</v>
      </c>
      <c r="I92" s="15">
        <v>0</v>
      </c>
      <c r="J92" s="130">
        <f t="shared" si="76"/>
        <v>105.25</v>
      </c>
      <c r="K92" s="344">
        <f t="shared" si="87"/>
        <v>100.25</v>
      </c>
      <c r="L92" s="344">
        <f t="shared" si="88"/>
        <v>5</v>
      </c>
      <c r="M92" s="344">
        <f t="shared" si="89"/>
        <v>0</v>
      </c>
      <c r="N92" s="15"/>
      <c r="O92">
        <v>1</v>
      </c>
    </row>
    <row r="93" spans="1:15">
      <c r="O93">
        <f>SUM(O23:O92)</f>
        <v>53</v>
      </c>
    </row>
  </sheetData>
  <mergeCells count="13">
    <mergeCell ref="N4:N5"/>
    <mergeCell ref="B8:C8"/>
    <mergeCell ref="B10:C10"/>
    <mergeCell ref="A1:N1"/>
    <mergeCell ref="A2:N2"/>
    <mergeCell ref="H3:N3"/>
    <mergeCell ref="A4:A5"/>
    <mergeCell ref="B4:B5"/>
    <mergeCell ref="C4:C5"/>
    <mergeCell ref="D4:D5"/>
    <mergeCell ref="E4:E5"/>
    <mergeCell ref="F4:I4"/>
    <mergeCell ref="J4:M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6"/>
  <sheetViews>
    <sheetView tabSelected="1" view="pageBreakPreview" zoomScale="60" zoomScaleNormal="70" workbookViewId="0">
      <selection activeCell="E14" sqref="E14"/>
    </sheetView>
  </sheetViews>
  <sheetFormatPr defaultRowHeight="15.75"/>
  <cols>
    <col min="1" max="1" width="6.85546875" style="603" customWidth="1"/>
    <col min="2" max="2" width="46.7109375" style="604" customWidth="1"/>
    <col min="3" max="3" width="17.28515625" style="605" customWidth="1"/>
    <col min="4" max="4" width="9.140625" style="563" customWidth="1"/>
    <col min="5" max="5" width="43.140625" style="606" customWidth="1"/>
    <col min="6" max="6" width="15.85546875" style="603" customWidth="1"/>
    <col min="7" max="7" width="13.42578125" style="607" customWidth="1"/>
    <col min="8" max="9" width="14" style="608" customWidth="1"/>
    <col min="10" max="10" width="12" style="608" customWidth="1"/>
    <col min="11" max="13" width="16.5703125" style="608" customWidth="1"/>
    <col min="14" max="14" width="13.5703125" style="608" customWidth="1"/>
    <col min="15" max="15" width="11.140625" style="606" customWidth="1"/>
    <col min="16" max="16" width="12.85546875" style="607" customWidth="1"/>
    <col min="17" max="19" width="17" style="563" hidden="1" customWidth="1"/>
    <col min="20" max="20" width="10" style="564" hidden="1" customWidth="1"/>
    <col min="21" max="21" width="9.7109375" style="563" hidden="1" customWidth="1"/>
    <col min="22" max="22" width="0" style="563" hidden="1" customWidth="1"/>
    <col min="23" max="25" width="17.5703125" style="563" hidden="1" customWidth="1"/>
    <col min="26" max="27" width="9.85546875" style="563" hidden="1" customWidth="1"/>
    <col min="28" max="28" width="0" style="563" hidden="1" customWidth="1"/>
    <col min="29" max="30" width="10.7109375" style="563" hidden="1" customWidth="1"/>
    <col min="31" max="31" width="0" style="563" hidden="1" customWidth="1"/>
    <col min="32" max="33" width="9.140625" style="563"/>
    <col min="34" max="34" width="14" style="563" customWidth="1"/>
    <col min="35" max="195" width="9.140625" style="563"/>
    <col min="196" max="196" width="6.85546875" style="563" customWidth="1"/>
    <col min="197" max="197" width="27.42578125" style="563" customWidth="1"/>
    <col min="198" max="198" width="12.85546875" style="563" customWidth="1"/>
    <col min="199" max="199" width="0" style="563" hidden="1" customWidth="1"/>
    <col min="200" max="200" width="40.42578125" style="563" customWidth="1"/>
    <col min="201" max="201" width="9.140625" style="563" customWidth="1"/>
    <col min="202" max="203" width="11" style="563" customWidth="1"/>
    <col min="204" max="204" width="12.28515625" style="563" customWidth="1"/>
    <col min="205" max="207" width="12.85546875" style="563" customWidth="1"/>
    <col min="208" max="208" width="10.7109375" style="563" customWidth="1"/>
    <col min="209" max="209" width="12.7109375" style="563" customWidth="1"/>
    <col min="210" max="210" width="10.85546875" style="563" customWidth="1"/>
    <col min="211" max="211" width="11.28515625" style="563" customWidth="1"/>
    <col min="212" max="212" width="9.7109375" style="563" customWidth="1"/>
    <col min="213" max="213" width="11.140625" style="563" customWidth="1"/>
    <col min="214" max="214" width="12.42578125" style="563" customWidth="1"/>
    <col min="215" max="220" width="9.7109375" style="563" customWidth="1"/>
    <col min="221" max="221" width="6.140625" style="563" customWidth="1"/>
    <col min="222" max="451" width="9.140625" style="563"/>
    <col min="452" max="452" width="6.85546875" style="563" customWidth="1"/>
    <col min="453" max="453" width="27.42578125" style="563" customWidth="1"/>
    <col min="454" max="454" width="12.85546875" style="563" customWidth="1"/>
    <col min="455" max="455" width="0" style="563" hidden="1" customWidth="1"/>
    <col min="456" max="456" width="40.42578125" style="563" customWidth="1"/>
    <col min="457" max="457" width="9.140625" style="563" customWidth="1"/>
    <col min="458" max="459" width="11" style="563" customWidth="1"/>
    <col min="460" max="460" width="12.28515625" style="563" customWidth="1"/>
    <col min="461" max="463" width="12.85546875" style="563" customWidth="1"/>
    <col min="464" max="464" width="10.7109375" style="563" customWidth="1"/>
    <col min="465" max="465" width="12.7109375" style="563" customWidth="1"/>
    <col min="466" max="466" width="10.85546875" style="563" customWidth="1"/>
    <col min="467" max="467" width="11.28515625" style="563" customWidth="1"/>
    <col min="468" max="468" width="9.7109375" style="563" customWidth="1"/>
    <col min="469" max="469" width="11.140625" style="563" customWidth="1"/>
    <col min="470" max="470" width="12.42578125" style="563" customWidth="1"/>
    <col min="471" max="476" width="9.7109375" style="563" customWidth="1"/>
    <col min="477" max="477" width="6.140625" style="563" customWidth="1"/>
    <col min="478" max="707" width="9.140625" style="563"/>
    <col min="708" max="708" width="6.85546875" style="563" customWidth="1"/>
    <col min="709" max="709" width="27.42578125" style="563" customWidth="1"/>
    <col min="710" max="710" width="12.85546875" style="563" customWidth="1"/>
    <col min="711" max="711" width="0" style="563" hidden="1" customWidth="1"/>
    <col min="712" max="712" width="40.42578125" style="563" customWidth="1"/>
    <col min="713" max="713" width="9.140625" style="563" customWidth="1"/>
    <col min="714" max="715" width="11" style="563" customWidth="1"/>
    <col min="716" max="716" width="12.28515625" style="563" customWidth="1"/>
    <col min="717" max="719" width="12.85546875" style="563" customWidth="1"/>
    <col min="720" max="720" width="10.7109375" style="563" customWidth="1"/>
    <col min="721" max="721" width="12.7109375" style="563" customWidth="1"/>
    <col min="722" max="722" width="10.85546875" style="563" customWidth="1"/>
    <col min="723" max="723" width="11.28515625" style="563" customWidth="1"/>
    <col min="724" max="724" width="9.7109375" style="563" customWidth="1"/>
    <col min="725" max="725" width="11.140625" style="563" customWidth="1"/>
    <col min="726" max="726" width="12.42578125" style="563" customWidth="1"/>
    <col min="727" max="732" width="9.7109375" style="563" customWidth="1"/>
    <col min="733" max="733" width="6.140625" style="563" customWidth="1"/>
    <col min="734" max="963" width="9.140625" style="563"/>
    <col min="964" max="964" width="6.85546875" style="563" customWidth="1"/>
    <col min="965" max="965" width="27.42578125" style="563" customWidth="1"/>
    <col min="966" max="966" width="12.85546875" style="563" customWidth="1"/>
    <col min="967" max="967" width="0" style="563" hidden="1" customWidth="1"/>
    <col min="968" max="968" width="40.42578125" style="563" customWidth="1"/>
    <col min="969" max="969" width="9.140625" style="563" customWidth="1"/>
    <col min="970" max="971" width="11" style="563" customWidth="1"/>
    <col min="972" max="972" width="12.28515625" style="563" customWidth="1"/>
    <col min="973" max="975" width="12.85546875" style="563" customWidth="1"/>
    <col min="976" max="976" width="10.7109375" style="563" customWidth="1"/>
    <col min="977" max="977" width="12.7109375" style="563" customWidth="1"/>
    <col min="978" max="978" width="10.85546875" style="563" customWidth="1"/>
    <col min="979" max="979" width="11.28515625" style="563" customWidth="1"/>
    <col min="980" max="980" width="9.7109375" style="563" customWidth="1"/>
    <col min="981" max="981" width="11.140625" style="563" customWidth="1"/>
    <col min="982" max="982" width="12.42578125" style="563" customWidth="1"/>
    <col min="983" max="988" width="9.7109375" style="563" customWidth="1"/>
    <col min="989" max="989" width="6.140625" style="563" customWidth="1"/>
    <col min="990" max="1219" width="9.140625" style="563"/>
    <col min="1220" max="1220" width="6.85546875" style="563" customWidth="1"/>
    <col min="1221" max="1221" width="27.42578125" style="563" customWidth="1"/>
    <col min="1222" max="1222" width="12.85546875" style="563" customWidth="1"/>
    <col min="1223" max="1223" width="0" style="563" hidden="1" customWidth="1"/>
    <col min="1224" max="1224" width="40.42578125" style="563" customWidth="1"/>
    <col min="1225" max="1225" width="9.140625" style="563" customWidth="1"/>
    <col min="1226" max="1227" width="11" style="563" customWidth="1"/>
    <col min="1228" max="1228" width="12.28515625" style="563" customWidth="1"/>
    <col min="1229" max="1231" width="12.85546875" style="563" customWidth="1"/>
    <col min="1232" max="1232" width="10.7109375" style="563" customWidth="1"/>
    <col min="1233" max="1233" width="12.7109375" style="563" customWidth="1"/>
    <col min="1234" max="1234" width="10.85546875" style="563" customWidth="1"/>
    <col min="1235" max="1235" width="11.28515625" style="563" customWidth="1"/>
    <col min="1236" max="1236" width="9.7109375" style="563" customWidth="1"/>
    <col min="1237" max="1237" width="11.140625" style="563" customWidth="1"/>
    <col min="1238" max="1238" width="12.42578125" style="563" customWidth="1"/>
    <col min="1239" max="1244" width="9.7109375" style="563" customWidth="1"/>
    <col min="1245" max="1245" width="6.140625" style="563" customWidth="1"/>
    <col min="1246" max="1475" width="9.140625" style="563"/>
    <col min="1476" max="1476" width="6.85546875" style="563" customWidth="1"/>
    <col min="1477" max="1477" width="27.42578125" style="563" customWidth="1"/>
    <col min="1478" max="1478" width="12.85546875" style="563" customWidth="1"/>
    <col min="1479" max="1479" width="0" style="563" hidden="1" customWidth="1"/>
    <col min="1480" max="1480" width="40.42578125" style="563" customWidth="1"/>
    <col min="1481" max="1481" width="9.140625" style="563" customWidth="1"/>
    <col min="1482" max="1483" width="11" style="563" customWidth="1"/>
    <col min="1484" max="1484" width="12.28515625" style="563" customWidth="1"/>
    <col min="1485" max="1487" width="12.85546875" style="563" customWidth="1"/>
    <col min="1488" max="1488" width="10.7109375" style="563" customWidth="1"/>
    <col min="1489" max="1489" width="12.7109375" style="563" customWidth="1"/>
    <col min="1490" max="1490" width="10.85546875" style="563" customWidth="1"/>
    <col min="1491" max="1491" width="11.28515625" style="563" customWidth="1"/>
    <col min="1492" max="1492" width="9.7109375" style="563" customWidth="1"/>
    <col min="1493" max="1493" width="11.140625" style="563" customWidth="1"/>
    <col min="1494" max="1494" width="12.42578125" style="563" customWidth="1"/>
    <col min="1495" max="1500" width="9.7109375" style="563" customWidth="1"/>
    <col min="1501" max="1501" width="6.140625" style="563" customWidth="1"/>
    <col min="1502" max="1731" width="9.140625" style="563"/>
    <col min="1732" max="1732" width="6.85546875" style="563" customWidth="1"/>
    <col min="1733" max="1733" width="27.42578125" style="563" customWidth="1"/>
    <col min="1734" max="1734" width="12.85546875" style="563" customWidth="1"/>
    <col min="1735" max="1735" width="0" style="563" hidden="1" customWidth="1"/>
    <col min="1736" max="1736" width="40.42578125" style="563" customWidth="1"/>
    <col min="1737" max="1737" width="9.140625" style="563" customWidth="1"/>
    <col min="1738" max="1739" width="11" style="563" customWidth="1"/>
    <col min="1740" max="1740" width="12.28515625" style="563" customWidth="1"/>
    <col min="1741" max="1743" width="12.85546875" style="563" customWidth="1"/>
    <col min="1744" max="1744" width="10.7109375" style="563" customWidth="1"/>
    <col min="1745" max="1745" width="12.7109375" style="563" customWidth="1"/>
    <col min="1746" max="1746" width="10.85546875" style="563" customWidth="1"/>
    <col min="1747" max="1747" width="11.28515625" style="563" customWidth="1"/>
    <col min="1748" max="1748" width="9.7109375" style="563" customWidth="1"/>
    <col min="1749" max="1749" width="11.140625" style="563" customWidth="1"/>
    <col min="1750" max="1750" width="12.42578125" style="563" customWidth="1"/>
    <col min="1751" max="1756" width="9.7109375" style="563" customWidth="1"/>
    <col min="1757" max="1757" width="6.140625" style="563" customWidth="1"/>
    <col min="1758" max="1987" width="9.140625" style="563"/>
    <col min="1988" max="1988" width="6.85546875" style="563" customWidth="1"/>
    <col min="1989" max="1989" width="27.42578125" style="563" customWidth="1"/>
    <col min="1990" max="1990" width="12.85546875" style="563" customWidth="1"/>
    <col min="1991" max="1991" width="0" style="563" hidden="1" customWidth="1"/>
    <col min="1992" max="1992" width="40.42578125" style="563" customWidth="1"/>
    <col min="1993" max="1993" width="9.140625" style="563" customWidth="1"/>
    <col min="1994" max="1995" width="11" style="563" customWidth="1"/>
    <col min="1996" max="1996" width="12.28515625" style="563" customWidth="1"/>
    <col min="1997" max="1999" width="12.85546875" style="563" customWidth="1"/>
    <col min="2000" max="2000" width="10.7109375" style="563" customWidth="1"/>
    <col min="2001" max="2001" width="12.7109375" style="563" customWidth="1"/>
    <col min="2002" max="2002" width="10.85546875" style="563" customWidth="1"/>
    <col min="2003" max="2003" width="11.28515625" style="563" customWidth="1"/>
    <col min="2004" max="2004" width="9.7109375" style="563" customWidth="1"/>
    <col min="2005" max="2005" width="11.140625" style="563" customWidth="1"/>
    <col min="2006" max="2006" width="12.42578125" style="563" customWidth="1"/>
    <col min="2007" max="2012" width="9.7109375" style="563" customWidth="1"/>
    <col min="2013" max="2013" width="6.140625" style="563" customWidth="1"/>
    <col min="2014" max="2243" width="9.140625" style="563"/>
    <col min="2244" max="2244" width="6.85546875" style="563" customWidth="1"/>
    <col min="2245" max="2245" width="27.42578125" style="563" customWidth="1"/>
    <col min="2246" max="2246" width="12.85546875" style="563" customWidth="1"/>
    <col min="2247" max="2247" width="0" style="563" hidden="1" customWidth="1"/>
    <col min="2248" max="2248" width="40.42578125" style="563" customWidth="1"/>
    <col min="2249" max="2249" width="9.140625" style="563" customWidth="1"/>
    <col min="2250" max="2251" width="11" style="563" customWidth="1"/>
    <col min="2252" max="2252" width="12.28515625" style="563" customWidth="1"/>
    <col min="2253" max="2255" width="12.85546875" style="563" customWidth="1"/>
    <col min="2256" max="2256" width="10.7109375" style="563" customWidth="1"/>
    <col min="2257" max="2257" width="12.7109375" style="563" customWidth="1"/>
    <col min="2258" max="2258" width="10.85546875" style="563" customWidth="1"/>
    <col min="2259" max="2259" width="11.28515625" style="563" customWidth="1"/>
    <col min="2260" max="2260" width="9.7109375" style="563" customWidth="1"/>
    <col min="2261" max="2261" width="11.140625" style="563" customWidth="1"/>
    <col min="2262" max="2262" width="12.42578125" style="563" customWidth="1"/>
    <col min="2263" max="2268" width="9.7109375" style="563" customWidth="1"/>
    <col min="2269" max="2269" width="6.140625" style="563" customWidth="1"/>
    <col min="2270" max="2499" width="9.140625" style="563"/>
    <col min="2500" max="2500" width="6.85546875" style="563" customWidth="1"/>
    <col min="2501" max="2501" width="27.42578125" style="563" customWidth="1"/>
    <col min="2502" max="2502" width="12.85546875" style="563" customWidth="1"/>
    <col min="2503" max="2503" width="0" style="563" hidden="1" customWidth="1"/>
    <col min="2504" max="2504" width="40.42578125" style="563" customWidth="1"/>
    <col min="2505" max="2505" width="9.140625" style="563" customWidth="1"/>
    <col min="2506" max="2507" width="11" style="563" customWidth="1"/>
    <col min="2508" max="2508" width="12.28515625" style="563" customWidth="1"/>
    <col min="2509" max="2511" width="12.85546875" style="563" customWidth="1"/>
    <col min="2512" max="2512" width="10.7109375" style="563" customWidth="1"/>
    <col min="2513" max="2513" width="12.7109375" style="563" customWidth="1"/>
    <col min="2514" max="2514" width="10.85546875" style="563" customWidth="1"/>
    <col min="2515" max="2515" width="11.28515625" style="563" customWidth="1"/>
    <col min="2516" max="2516" width="9.7109375" style="563" customWidth="1"/>
    <col min="2517" max="2517" width="11.140625" style="563" customWidth="1"/>
    <col min="2518" max="2518" width="12.42578125" style="563" customWidth="1"/>
    <col min="2519" max="2524" width="9.7109375" style="563" customWidth="1"/>
    <col min="2525" max="2525" width="6.140625" style="563" customWidth="1"/>
    <col min="2526" max="2755" width="9.140625" style="563"/>
    <col min="2756" max="2756" width="6.85546875" style="563" customWidth="1"/>
    <col min="2757" max="2757" width="27.42578125" style="563" customWidth="1"/>
    <col min="2758" max="2758" width="12.85546875" style="563" customWidth="1"/>
    <col min="2759" max="2759" width="0" style="563" hidden="1" customWidth="1"/>
    <col min="2760" max="2760" width="40.42578125" style="563" customWidth="1"/>
    <col min="2761" max="2761" width="9.140625" style="563" customWidth="1"/>
    <col min="2762" max="2763" width="11" style="563" customWidth="1"/>
    <col min="2764" max="2764" width="12.28515625" style="563" customWidth="1"/>
    <col min="2765" max="2767" width="12.85546875" style="563" customWidth="1"/>
    <col min="2768" max="2768" width="10.7109375" style="563" customWidth="1"/>
    <col min="2769" max="2769" width="12.7109375" style="563" customWidth="1"/>
    <col min="2770" max="2770" width="10.85546875" style="563" customWidth="1"/>
    <col min="2771" max="2771" width="11.28515625" style="563" customWidth="1"/>
    <col min="2772" max="2772" width="9.7109375" style="563" customWidth="1"/>
    <col min="2773" max="2773" width="11.140625" style="563" customWidth="1"/>
    <col min="2774" max="2774" width="12.42578125" style="563" customWidth="1"/>
    <col min="2775" max="2780" width="9.7109375" style="563" customWidth="1"/>
    <col min="2781" max="2781" width="6.140625" style="563" customWidth="1"/>
    <col min="2782" max="3011" width="9.140625" style="563"/>
    <col min="3012" max="3012" width="6.85546875" style="563" customWidth="1"/>
    <col min="3013" max="3013" width="27.42578125" style="563" customWidth="1"/>
    <col min="3014" max="3014" width="12.85546875" style="563" customWidth="1"/>
    <col min="3015" max="3015" width="0" style="563" hidden="1" customWidth="1"/>
    <col min="3016" max="3016" width="40.42578125" style="563" customWidth="1"/>
    <col min="3017" max="3017" width="9.140625" style="563" customWidth="1"/>
    <col min="3018" max="3019" width="11" style="563" customWidth="1"/>
    <col min="3020" max="3020" width="12.28515625" style="563" customWidth="1"/>
    <col min="3021" max="3023" width="12.85546875" style="563" customWidth="1"/>
    <col min="3024" max="3024" width="10.7109375" style="563" customWidth="1"/>
    <col min="3025" max="3025" width="12.7109375" style="563" customWidth="1"/>
    <col min="3026" max="3026" width="10.85546875" style="563" customWidth="1"/>
    <col min="3027" max="3027" width="11.28515625" style="563" customWidth="1"/>
    <col min="3028" max="3028" width="9.7109375" style="563" customWidth="1"/>
    <col min="3029" max="3029" width="11.140625" style="563" customWidth="1"/>
    <col min="3030" max="3030" width="12.42578125" style="563" customWidth="1"/>
    <col min="3031" max="3036" width="9.7109375" style="563" customWidth="1"/>
    <col min="3037" max="3037" width="6.140625" style="563" customWidth="1"/>
    <col min="3038" max="3267" width="9.140625" style="563"/>
    <col min="3268" max="3268" width="6.85546875" style="563" customWidth="1"/>
    <col min="3269" max="3269" width="27.42578125" style="563" customWidth="1"/>
    <col min="3270" max="3270" width="12.85546875" style="563" customWidth="1"/>
    <col min="3271" max="3271" width="0" style="563" hidden="1" customWidth="1"/>
    <col min="3272" max="3272" width="40.42578125" style="563" customWidth="1"/>
    <col min="3273" max="3273" width="9.140625" style="563" customWidth="1"/>
    <col min="3274" max="3275" width="11" style="563" customWidth="1"/>
    <col min="3276" max="3276" width="12.28515625" style="563" customWidth="1"/>
    <col min="3277" max="3279" width="12.85546875" style="563" customWidth="1"/>
    <col min="3280" max="3280" width="10.7109375" style="563" customWidth="1"/>
    <col min="3281" max="3281" width="12.7109375" style="563" customWidth="1"/>
    <col min="3282" max="3282" width="10.85546875" style="563" customWidth="1"/>
    <col min="3283" max="3283" width="11.28515625" style="563" customWidth="1"/>
    <col min="3284" max="3284" width="9.7109375" style="563" customWidth="1"/>
    <col min="3285" max="3285" width="11.140625" style="563" customWidth="1"/>
    <col min="3286" max="3286" width="12.42578125" style="563" customWidth="1"/>
    <col min="3287" max="3292" width="9.7109375" style="563" customWidth="1"/>
    <col min="3293" max="3293" width="6.140625" style="563" customWidth="1"/>
    <col min="3294" max="3523" width="9.140625" style="563"/>
    <col min="3524" max="3524" width="6.85546875" style="563" customWidth="1"/>
    <col min="3525" max="3525" width="27.42578125" style="563" customWidth="1"/>
    <col min="3526" max="3526" width="12.85546875" style="563" customWidth="1"/>
    <col min="3527" max="3527" width="0" style="563" hidden="1" customWidth="1"/>
    <col min="3528" max="3528" width="40.42578125" style="563" customWidth="1"/>
    <col min="3529" max="3529" width="9.140625" style="563" customWidth="1"/>
    <col min="3530" max="3531" width="11" style="563" customWidth="1"/>
    <col min="3532" max="3532" width="12.28515625" style="563" customWidth="1"/>
    <col min="3533" max="3535" width="12.85546875" style="563" customWidth="1"/>
    <col min="3536" max="3536" width="10.7109375" style="563" customWidth="1"/>
    <col min="3537" max="3537" width="12.7109375" style="563" customWidth="1"/>
    <col min="3538" max="3538" width="10.85546875" style="563" customWidth="1"/>
    <col min="3539" max="3539" width="11.28515625" style="563" customWidth="1"/>
    <col min="3540" max="3540" width="9.7109375" style="563" customWidth="1"/>
    <col min="3541" max="3541" width="11.140625" style="563" customWidth="1"/>
    <col min="3542" max="3542" width="12.42578125" style="563" customWidth="1"/>
    <col min="3543" max="3548" width="9.7109375" style="563" customWidth="1"/>
    <col min="3549" max="3549" width="6.140625" style="563" customWidth="1"/>
    <col min="3550" max="3779" width="9.140625" style="563"/>
    <col min="3780" max="3780" width="6.85546875" style="563" customWidth="1"/>
    <col min="3781" max="3781" width="27.42578125" style="563" customWidth="1"/>
    <col min="3782" max="3782" width="12.85546875" style="563" customWidth="1"/>
    <col min="3783" max="3783" width="0" style="563" hidden="1" customWidth="1"/>
    <col min="3784" max="3784" width="40.42578125" style="563" customWidth="1"/>
    <col min="3785" max="3785" width="9.140625" style="563" customWidth="1"/>
    <col min="3786" max="3787" width="11" style="563" customWidth="1"/>
    <col min="3788" max="3788" width="12.28515625" style="563" customWidth="1"/>
    <col min="3789" max="3791" width="12.85546875" style="563" customWidth="1"/>
    <col min="3792" max="3792" width="10.7109375" style="563" customWidth="1"/>
    <col min="3793" max="3793" width="12.7109375" style="563" customWidth="1"/>
    <col min="3794" max="3794" width="10.85546875" style="563" customWidth="1"/>
    <col min="3795" max="3795" width="11.28515625" style="563" customWidth="1"/>
    <col min="3796" max="3796" width="9.7109375" style="563" customWidth="1"/>
    <col min="3797" max="3797" width="11.140625" style="563" customWidth="1"/>
    <col min="3798" max="3798" width="12.42578125" style="563" customWidth="1"/>
    <col min="3799" max="3804" width="9.7109375" style="563" customWidth="1"/>
    <col min="3805" max="3805" width="6.140625" style="563" customWidth="1"/>
    <col min="3806" max="4035" width="9.140625" style="563"/>
    <col min="4036" max="4036" width="6.85546875" style="563" customWidth="1"/>
    <col min="4037" max="4037" width="27.42578125" style="563" customWidth="1"/>
    <col min="4038" max="4038" width="12.85546875" style="563" customWidth="1"/>
    <col min="4039" max="4039" width="0" style="563" hidden="1" customWidth="1"/>
    <col min="4040" max="4040" width="40.42578125" style="563" customWidth="1"/>
    <col min="4041" max="4041" width="9.140625" style="563" customWidth="1"/>
    <col min="4042" max="4043" width="11" style="563" customWidth="1"/>
    <col min="4044" max="4044" width="12.28515625" style="563" customWidth="1"/>
    <col min="4045" max="4047" width="12.85546875" style="563" customWidth="1"/>
    <col min="4048" max="4048" width="10.7109375" style="563" customWidth="1"/>
    <col min="4049" max="4049" width="12.7109375" style="563" customWidth="1"/>
    <col min="4050" max="4050" width="10.85546875" style="563" customWidth="1"/>
    <col min="4051" max="4051" width="11.28515625" style="563" customWidth="1"/>
    <col min="4052" max="4052" width="9.7109375" style="563" customWidth="1"/>
    <col min="4053" max="4053" width="11.140625" style="563" customWidth="1"/>
    <col min="4054" max="4054" width="12.42578125" style="563" customWidth="1"/>
    <col min="4055" max="4060" width="9.7109375" style="563" customWidth="1"/>
    <col min="4061" max="4061" width="6.140625" style="563" customWidth="1"/>
    <col min="4062" max="4291" width="9.140625" style="563"/>
    <col min="4292" max="4292" width="6.85546875" style="563" customWidth="1"/>
    <col min="4293" max="4293" width="27.42578125" style="563" customWidth="1"/>
    <col min="4294" max="4294" width="12.85546875" style="563" customWidth="1"/>
    <col min="4295" max="4295" width="0" style="563" hidden="1" customWidth="1"/>
    <col min="4296" max="4296" width="40.42578125" style="563" customWidth="1"/>
    <col min="4297" max="4297" width="9.140625" style="563" customWidth="1"/>
    <col min="4298" max="4299" width="11" style="563" customWidth="1"/>
    <col min="4300" max="4300" width="12.28515625" style="563" customWidth="1"/>
    <col min="4301" max="4303" width="12.85546875" style="563" customWidth="1"/>
    <col min="4304" max="4304" width="10.7109375" style="563" customWidth="1"/>
    <col min="4305" max="4305" width="12.7109375" style="563" customWidth="1"/>
    <col min="4306" max="4306" width="10.85546875" style="563" customWidth="1"/>
    <col min="4307" max="4307" width="11.28515625" style="563" customWidth="1"/>
    <col min="4308" max="4308" width="9.7109375" style="563" customWidth="1"/>
    <col min="4309" max="4309" width="11.140625" style="563" customWidth="1"/>
    <col min="4310" max="4310" width="12.42578125" style="563" customWidth="1"/>
    <col min="4311" max="4316" width="9.7109375" style="563" customWidth="1"/>
    <col min="4317" max="4317" width="6.140625" style="563" customWidth="1"/>
    <col min="4318" max="4547" width="9.140625" style="563"/>
    <col min="4548" max="4548" width="6.85546875" style="563" customWidth="1"/>
    <col min="4549" max="4549" width="27.42578125" style="563" customWidth="1"/>
    <col min="4550" max="4550" width="12.85546875" style="563" customWidth="1"/>
    <col min="4551" max="4551" width="0" style="563" hidden="1" customWidth="1"/>
    <col min="4552" max="4552" width="40.42578125" style="563" customWidth="1"/>
    <col min="4553" max="4553" width="9.140625" style="563" customWidth="1"/>
    <col min="4554" max="4555" width="11" style="563" customWidth="1"/>
    <col min="4556" max="4556" width="12.28515625" style="563" customWidth="1"/>
    <col min="4557" max="4559" width="12.85546875" style="563" customWidth="1"/>
    <col min="4560" max="4560" width="10.7109375" style="563" customWidth="1"/>
    <col min="4561" max="4561" width="12.7109375" style="563" customWidth="1"/>
    <col min="4562" max="4562" width="10.85546875" style="563" customWidth="1"/>
    <col min="4563" max="4563" width="11.28515625" style="563" customWidth="1"/>
    <col min="4564" max="4564" width="9.7109375" style="563" customWidth="1"/>
    <col min="4565" max="4565" width="11.140625" style="563" customWidth="1"/>
    <col min="4566" max="4566" width="12.42578125" style="563" customWidth="1"/>
    <col min="4567" max="4572" width="9.7109375" style="563" customWidth="1"/>
    <col min="4573" max="4573" width="6.140625" style="563" customWidth="1"/>
    <col min="4574" max="4803" width="9.140625" style="563"/>
    <col min="4804" max="4804" width="6.85546875" style="563" customWidth="1"/>
    <col min="4805" max="4805" width="27.42578125" style="563" customWidth="1"/>
    <col min="4806" max="4806" width="12.85546875" style="563" customWidth="1"/>
    <col min="4807" max="4807" width="0" style="563" hidden="1" customWidth="1"/>
    <col min="4808" max="4808" width="40.42578125" style="563" customWidth="1"/>
    <col min="4809" max="4809" width="9.140625" style="563" customWidth="1"/>
    <col min="4810" max="4811" width="11" style="563" customWidth="1"/>
    <col min="4812" max="4812" width="12.28515625" style="563" customWidth="1"/>
    <col min="4813" max="4815" width="12.85546875" style="563" customWidth="1"/>
    <col min="4816" max="4816" width="10.7109375" style="563" customWidth="1"/>
    <col min="4817" max="4817" width="12.7109375" style="563" customWidth="1"/>
    <col min="4818" max="4818" width="10.85546875" style="563" customWidth="1"/>
    <col min="4819" max="4819" width="11.28515625" style="563" customWidth="1"/>
    <col min="4820" max="4820" width="9.7109375" style="563" customWidth="1"/>
    <col min="4821" max="4821" width="11.140625" style="563" customWidth="1"/>
    <col min="4822" max="4822" width="12.42578125" style="563" customWidth="1"/>
    <col min="4823" max="4828" width="9.7109375" style="563" customWidth="1"/>
    <col min="4829" max="4829" width="6.140625" style="563" customWidth="1"/>
    <col min="4830" max="5059" width="9.140625" style="563"/>
    <col min="5060" max="5060" width="6.85546875" style="563" customWidth="1"/>
    <col min="5061" max="5061" width="27.42578125" style="563" customWidth="1"/>
    <col min="5062" max="5062" width="12.85546875" style="563" customWidth="1"/>
    <col min="5063" max="5063" width="0" style="563" hidden="1" customWidth="1"/>
    <col min="5064" max="5064" width="40.42578125" style="563" customWidth="1"/>
    <col min="5065" max="5065" width="9.140625" style="563" customWidth="1"/>
    <col min="5066" max="5067" width="11" style="563" customWidth="1"/>
    <col min="5068" max="5068" width="12.28515625" style="563" customWidth="1"/>
    <col min="5069" max="5071" width="12.85546875" style="563" customWidth="1"/>
    <col min="5072" max="5072" width="10.7109375" style="563" customWidth="1"/>
    <col min="5073" max="5073" width="12.7109375" style="563" customWidth="1"/>
    <col min="5074" max="5074" width="10.85546875" style="563" customWidth="1"/>
    <col min="5075" max="5075" width="11.28515625" style="563" customWidth="1"/>
    <col min="5076" max="5076" width="9.7109375" style="563" customWidth="1"/>
    <col min="5077" max="5077" width="11.140625" style="563" customWidth="1"/>
    <col min="5078" max="5078" width="12.42578125" style="563" customWidth="1"/>
    <col min="5079" max="5084" width="9.7109375" style="563" customWidth="1"/>
    <col min="5085" max="5085" width="6.140625" style="563" customWidth="1"/>
    <col min="5086" max="5315" width="9.140625" style="563"/>
    <col min="5316" max="5316" width="6.85546875" style="563" customWidth="1"/>
    <col min="5317" max="5317" width="27.42578125" style="563" customWidth="1"/>
    <col min="5318" max="5318" width="12.85546875" style="563" customWidth="1"/>
    <col min="5319" max="5319" width="0" style="563" hidden="1" customWidth="1"/>
    <col min="5320" max="5320" width="40.42578125" style="563" customWidth="1"/>
    <col min="5321" max="5321" width="9.140625" style="563" customWidth="1"/>
    <col min="5322" max="5323" width="11" style="563" customWidth="1"/>
    <col min="5324" max="5324" width="12.28515625" style="563" customWidth="1"/>
    <col min="5325" max="5327" width="12.85546875" style="563" customWidth="1"/>
    <col min="5328" max="5328" width="10.7109375" style="563" customWidth="1"/>
    <col min="5329" max="5329" width="12.7109375" style="563" customWidth="1"/>
    <col min="5330" max="5330" width="10.85546875" style="563" customWidth="1"/>
    <col min="5331" max="5331" width="11.28515625" style="563" customWidth="1"/>
    <col min="5332" max="5332" width="9.7109375" style="563" customWidth="1"/>
    <col min="5333" max="5333" width="11.140625" style="563" customWidth="1"/>
    <col min="5334" max="5334" width="12.42578125" style="563" customWidth="1"/>
    <col min="5335" max="5340" width="9.7109375" style="563" customWidth="1"/>
    <col min="5341" max="5341" width="6.140625" style="563" customWidth="1"/>
    <col min="5342" max="5571" width="9.140625" style="563"/>
    <col min="5572" max="5572" width="6.85546875" style="563" customWidth="1"/>
    <col min="5573" max="5573" width="27.42578125" style="563" customWidth="1"/>
    <col min="5574" max="5574" width="12.85546875" style="563" customWidth="1"/>
    <col min="5575" max="5575" width="0" style="563" hidden="1" customWidth="1"/>
    <col min="5576" max="5576" width="40.42578125" style="563" customWidth="1"/>
    <col min="5577" max="5577" width="9.140625" style="563" customWidth="1"/>
    <col min="5578" max="5579" width="11" style="563" customWidth="1"/>
    <col min="5580" max="5580" width="12.28515625" style="563" customWidth="1"/>
    <col min="5581" max="5583" width="12.85546875" style="563" customWidth="1"/>
    <col min="5584" max="5584" width="10.7109375" style="563" customWidth="1"/>
    <col min="5585" max="5585" width="12.7109375" style="563" customWidth="1"/>
    <col min="5586" max="5586" width="10.85546875" style="563" customWidth="1"/>
    <col min="5587" max="5587" width="11.28515625" style="563" customWidth="1"/>
    <col min="5588" max="5588" width="9.7109375" style="563" customWidth="1"/>
    <col min="5589" max="5589" width="11.140625" style="563" customWidth="1"/>
    <col min="5590" max="5590" width="12.42578125" style="563" customWidth="1"/>
    <col min="5591" max="5596" width="9.7109375" style="563" customWidth="1"/>
    <col min="5597" max="5597" width="6.140625" style="563" customWidth="1"/>
    <col min="5598" max="5827" width="9.140625" style="563"/>
    <col min="5828" max="5828" width="6.85546875" style="563" customWidth="1"/>
    <col min="5829" max="5829" width="27.42578125" style="563" customWidth="1"/>
    <col min="5830" max="5830" width="12.85546875" style="563" customWidth="1"/>
    <col min="5831" max="5831" width="0" style="563" hidden="1" customWidth="1"/>
    <col min="5832" max="5832" width="40.42578125" style="563" customWidth="1"/>
    <col min="5833" max="5833" width="9.140625" style="563" customWidth="1"/>
    <col min="5834" max="5835" width="11" style="563" customWidth="1"/>
    <col min="5836" max="5836" width="12.28515625" style="563" customWidth="1"/>
    <col min="5837" max="5839" width="12.85546875" style="563" customWidth="1"/>
    <col min="5840" max="5840" width="10.7109375" style="563" customWidth="1"/>
    <col min="5841" max="5841" width="12.7109375" style="563" customWidth="1"/>
    <col min="5842" max="5842" width="10.85546875" style="563" customWidth="1"/>
    <col min="5843" max="5843" width="11.28515625" style="563" customWidth="1"/>
    <col min="5844" max="5844" width="9.7109375" style="563" customWidth="1"/>
    <col min="5845" max="5845" width="11.140625" style="563" customWidth="1"/>
    <col min="5846" max="5846" width="12.42578125" style="563" customWidth="1"/>
    <col min="5847" max="5852" width="9.7109375" style="563" customWidth="1"/>
    <col min="5853" max="5853" width="6.140625" style="563" customWidth="1"/>
    <col min="5854" max="6083" width="9.140625" style="563"/>
    <col min="6084" max="6084" width="6.85546875" style="563" customWidth="1"/>
    <col min="6085" max="6085" width="27.42578125" style="563" customWidth="1"/>
    <col min="6086" max="6086" width="12.85546875" style="563" customWidth="1"/>
    <col min="6087" max="6087" width="0" style="563" hidden="1" customWidth="1"/>
    <col min="6088" max="6088" width="40.42578125" style="563" customWidth="1"/>
    <col min="6089" max="6089" width="9.140625" style="563" customWidth="1"/>
    <col min="6090" max="6091" width="11" style="563" customWidth="1"/>
    <col min="6092" max="6092" width="12.28515625" style="563" customWidth="1"/>
    <col min="6093" max="6095" width="12.85546875" style="563" customWidth="1"/>
    <col min="6096" max="6096" width="10.7109375" style="563" customWidth="1"/>
    <col min="6097" max="6097" width="12.7109375" style="563" customWidth="1"/>
    <col min="6098" max="6098" width="10.85546875" style="563" customWidth="1"/>
    <col min="6099" max="6099" width="11.28515625" style="563" customWidth="1"/>
    <col min="6100" max="6100" width="9.7109375" style="563" customWidth="1"/>
    <col min="6101" max="6101" width="11.140625" style="563" customWidth="1"/>
    <col min="6102" max="6102" width="12.42578125" style="563" customWidth="1"/>
    <col min="6103" max="6108" width="9.7109375" style="563" customWidth="1"/>
    <col min="6109" max="6109" width="6.140625" style="563" customWidth="1"/>
    <col min="6110" max="6339" width="9.140625" style="563"/>
    <col min="6340" max="6340" width="6.85546875" style="563" customWidth="1"/>
    <col min="6341" max="6341" width="27.42578125" style="563" customWidth="1"/>
    <col min="6342" max="6342" width="12.85546875" style="563" customWidth="1"/>
    <col min="6343" max="6343" width="0" style="563" hidden="1" customWidth="1"/>
    <col min="6344" max="6344" width="40.42578125" style="563" customWidth="1"/>
    <col min="6345" max="6345" width="9.140625" style="563" customWidth="1"/>
    <col min="6346" max="6347" width="11" style="563" customWidth="1"/>
    <col min="6348" max="6348" width="12.28515625" style="563" customWidth="1"/>
    <col min="6349" max="6351" width="12.85546875" style="563" customWidth="1"/>
    <col min="6352" max="6352" width="10.7109375" style="563" customWidth="1"/>
    <col min="6353" max="6353" width="12.7109375" style="563" customWidth="1"/>
    <col min="6354" max="6354" width="10.85546875" style="563" customWidth="1"/>
    <col min="6355" max="6355" width="11.28515625" style="563" customWidth="1"/>
    <col min="6356" max="6356" width="9.7109375" style="563" customWidth="1"/>
    <col min="6357" max="6357" width="11.140625" style="563" customWidth="1"/>
    <col min="6358" max="6358" width="12.42578125" style="563" customWidth="1"/>
    <col min="6359" max="6364" width="9.7109375" style="563" customWidth="1"/>
    <col min="6365" max="6365" width="6.140625" style="563" customWidth="1"/>
    <col min="6366" max="6595" width="9.140625" style="563"/>
    <col min="6596" max="6596" width="6.85546875" style="563" customWidth="1"/>
    <col min="6597" max="6597" width="27.42578125" style="563" customWidth="1"/>
    <col min="6598" max="6598" width="12.85546875" style="563" customWidth="1"/>
    <col min="6599" max="6599" width="0" style="563" hidden="1" customWidth="1"/>
    <col min="6600" max="6600" width="40.42578125" style="563" customWidth="1"/>
    <col min="6601" max="6601" width="9.140625" style="563" customWidth="1"/>
    <col min="6602" max="6603" width="11" style="563" customWidth="1"/>
    <col min="6604" max="6604" width="12.28515625" style="563" customWidth="1"/>
    <col min="6605" max="6607" width="12.85546875" style="563" customWidth="1"/>
    <col min="6608" max="6608" width="10.7109375" style="563" customWidth="1"/>
    <col min="6609" max="6609" width="12.7109375" style="563" customWidth="1"/>
    <col min="6610" max="6610" width="10.85546875" style="563" customWidth="1"/>
    <col min="6611" max="6611" width="11.28515625" style="563" customWidth="1"/>
    <col min="6612" max="6612" width="9.7109375" style="563" customWidth="1"/>
    <col min="6613" max="6613" width="11.140625" style="563" customWidth="1"/>
    <col min="6614" max="6614" width="12.42578125" style="563" customWidth="1"/>
    <col min="6615" max="6620" width="9.7109375" style="563" customWidth="1"/>
    <col min="6621" max="6621" width="6.140625" style="563" customWidth="1"/>
    <col min="6622" max="6851" width="9.140625" style="563"/>
    <col min="6852" max="6852" width="6.85546875" style="563" customWidth="1"/>
    <col min="6853" max="6853" width="27.42578125" style="563" customWidth="1"/>
    <col min="6854" max="6854" width="12.85546875" style="563" customWidth="1"/>
    <col min="6855" max="6855" width="0" style="563" hidden="1" customWidth="1"/>
    <col min="6856" max="6856" width="40.42578125" style="563" customWidth="1"/>
    <col min="6857" max="6857" width="9.140625" style="563" customWidth="1"/>
    <col min="6858" max="6859" width="11" style="563" customWidth="1"/>
    <col min="6860" max="6860" width="12.28515625" style="563" customWidth="1"/>
    <col min="6861" max="6863" width="12.85546875" style="563" customWidth="1"/>
    <col min="6864" max="6864" width="10.7109375" style="563" customWidth="1"/>
    <col min="6865" max="6865" width="12.7109375" style="563" customWidth="1"/>
    <col min="6866" max="6866" width="10.85546875" style="563" customWidth="1"/>
    <col min="6867" max="6867" width="11.28515625" style="563" customWidth="1"/>
    <col min="6868" max="6868" width="9.7109375" style="563" customWidth="1"/>
    <col min="6869" max="6869" width="11.140625" style="563" customWidth="1"/>
    <col min="6870" max="6870" width="12.42578125" style="563" customWidth="1"/>
    <col min="6871" max="6876" width="9.7109375" style="563" customWidth="1"/>
    <col min="6877" max="6877" width="6.140625" style="563" customWidth="1"/>
    <col min="6878" max="7107" width="9.140625" style="563"/>
    <col min="7108" max="7108" width="6.85546875" style="563" customWidth="1"/>
    <col min="7109" max="7109" width="27.42578125" style="563" customWidth="1"/>
    <col min="7110" max="7110" width="12.85546875" style="563" customWidth="1"/>
    <col min="7111" max="7111" width="0" style="563" hidden="1" customWidth="1"/>
    <col min="7112" max="7112" width="40.42578125" style="563" customWidth="1"/>
    <col min="7113" max="7113" width="9.140625" style="563" customWidth="1"/>
    <col min="7114" max="7115" width="11" style="563" customWidth="1"/>
    <col min="7116" max="7116" width="12.28515625" style="563" customWidth="1"/>
    <col min="7117" max="7119" width="12.85546875" style="563" customWidth="1"/>
    <col min="7120" max="7120" width="10.7109375" style="563" customWidth="1"/>
    <col min="7121" max="7121" width="12.7109375" style="563" customWidth="1"/>
    <col min="7122" max="7122" width="10.85546875" style="563" customWidth="1"/>
    <col min="7123" max="7123" width="11.28515625" style="563" customWidth="1"/>
    <col min="7124" max="7124" width="9.7109375" style="563" customWidth="1"/>
    <col min="7125" max="7125" width="11.140625" style="563" customWidth="1"/>
    <col min="7126" max="7126" width="12.42578125" style="563" customWidth="1"/>
    <col min="7127" max="7132" width="9.7109375" style="563" customWidth="1"/>
    <col min="7133" max="7133" width="6.140625" style="563" customWidth="1"/>
    <col min="7134" max="7363" width="9.140625" style="563"/>
    <col min="7364" max="7364" width="6.85546875" style="563" customWidth="1"/>
    <col min="7365" max="7365" width="27.42578125" style="563" customWidth="1"/>
    <col min="7366" max="7366" width="12.85546875" style="563" customWidth="1"/>
    <col min="7367" max="7367" width="0" style="563" hidden="1" customWidth="1"/>
    <col min="7368" max="7368" width="40.42578125" style="563" customWidth="1"/>
    <col min="7369" max="7369" width="9.140625" style="563" customWidth="1"/>
    <col min="7370" max="7371" width="11" style="563" customWidth="1"/>
    <col min="7372" max="7372" width="12.28515625" style="563" customWidth="1"/>
    <col min="7373" max="7375" width="12.85546875" style="563" customWidth="1"/>
    <col min="7376" max="7376" width="10.7109375" style="563" customWidth="1"/>
    <col min="7377" max="7377" width="12.7109375" style="563" customWidth="1"/>
    <col min="7378" max="7378" width="10.85546875" style="563" customWidth="1"/>
    <col min="7379" max="7379" width="11.28515625" style="563" customWidth="1"/>
    <col min="7380" max="7380" width="9.7109375" style="563" customWidth="1"/>
    <col min="7381" max="7381" width="11.140625" style="563" customWidth="1"/>
    <col min="7382" max="7382" width="12.42578125" style="563" customWidth="1"/>
    <col min="7383" max="7388" width="9.7109375" style="563" customWidth="1"/>
    <col min="7389" max="7389" width="6.140625" style="563" customWidth="1"/>
    <col min="7390" max="7619" width="9.140625" style="563"/>
    <col min="7620" max="7620" width="6.85546875" style="563" customWidth="1"/>
    <col min="7621" max="7621" width="27.42578125" style="563" customWidth="1"/>
    <col min="7622" max="7622" width="12.85546875" style="563" customWidth="1"/>
    <col min="7623" max="7623" width="0" style="563" hidden="1" customWidth="1"/>
    <col min="7624" max="7624" width="40.42578125" style="563" customWidth="1"/>
    <col min="7625" max="7625" width="9.140625" style="563" customWidth="1"/>
    <col min="7626" max="7627" width="11" style="563" customWidth="1"/>
    <col min="7628" max="7628" width="12.28515625" style="563" customWidth="1"/>
    <col min="7629" max="7631" width="12.85546875" style="563" customWidth="1"/>
    <col min="7632" max="7632" width="10.7109375" style="563" customWidth="1"/>
    <col min="7633" max="7633" width="12.7109375" style="563" customWidth="1"/>
    <col min="7634" max="7634" width="10.85546875" style="563" customWidth="1"/>
    <col min="7635" max="7635" width="11.28515625" style="563" customWidth="1"/>
    <col min="7636" max="7636" width="9.7109375" style="563" customWidth="1"/>
    <col min="7637" max="7637" width="11.140625" style="563" customWidth="1"/>
    <col min="7638" max="7638" width="12.42578125" style="563" customWidth="1"/>
    <col min="7639" max="7644" width="9.7109375" style="563" customWidth="1"/>
    <col min="7645" max="7645" width="6.140625" style="563" customWidth="1"/>
    <col min="7646" max="7875" width="9.140625" style="563"/>
    <col min="7876" max="7876" width="6.85546875" style="563" customWidth="1"/>
    <col min="7877" max="7877" width="27.42578125" style="563" customWidth="1"/>
    <col min="7878" max="7878" width="12.85546875" style="563" customWidth="1"/>
    <col min="7879" max="7879" width="0" style="563" hidden="1" customWidth="1"/>
    <col min="7880" max="7880" width="40.42578125" style="563" customWidth="1"/>
    <col min="7881" max="7881" width="9.140625" style="563" customWidth="1"/>
    <col min="7882" max="7883" width="11" style="563" customWidth="1"/>
    <col min="7884" max="7884" width="12.28515625" style="563" customWidth="1"/>
    <col min="7885" max="7887" width="12.85546875" style="563" customWidth="1"/>
    <col min="7888" max="7888" width="10.7109375" style="563" customWidth="1"/>
    <col min="7889" max="7889" width="12.7109375" style="563" customWidth="1"/>
    <col min="7890" max="7890" width="10.85546875" style="563" customWidth="1"/>
    <col min="7891" max="7891" width="11.28515625" style="563" customWidth="1"/>
    <col min="7892" max="7892" width="9.7109375" style="563" customWidth="1"/>
    <col min="7893" max="7893" width="11.140625" style="563" customWidth="1"/>
    <col min="7894" max="7894" width="12.42578125" style="563" customWidth="1"/>
    <col min="7895" max="7900" width="9.7109375" style="563" customWidth="1"/>
    <col min="7901" max="7901" width="6.140625" style="563" customWidth="1"/>
    <col min="7902" max="8131" width="9.140625" style="563"/>
    <col min="8132" max="8132" width="6.85546875" style="563" customWidth="1"/>
    <col min="8133" max="8133" width="27.42578125" style="563" customWidth="1"/>
    <col min="8134" max="8134" width="12.85546875" style="563" customWidth="1"/>
    <col min="8135" max="8135" width="0" style="563" hidden="1" customWidth="1"/>
    <col min="8136" max="8136" width="40.42578125" style="563" customWidth="1"/>
    <col min="8137" max="8137" width="9.140625" style="563" customWidth="1"/>
    <col min="8138" max="8139" width="11" style="563" customWidth="1"/>
    <col min="8140" max="8140" width="12.28515625" style="563" customWidth="1"/>
    <col min="8141" max="8143" width="12.85546875" style="563" customWidth="1"/>
    <col min="8144" max="8144" width="10.7109375" style="563" customWidth="1"/>
    <col min="8145" max="8145" width="12.7109375" style="563" customWidth="1"/>
    <col min="8146" max="8146" width="10.85546875" style="563" customWidth="1"/>
    <col min="8147" max="8147" width="11.28515625" style="563" customWidth="1"/>
    <col min="8148" max="8148" width="9.7109375" style="563" customWidth="1"/>
    <col min="8149" max="8149" width="11.140625" style="563" customWidth="1"/>
    <col min="8150" max="8150" width="12.42578125" style="563" customWidth="1"/>
    <col min="8151" max="8156" width="9.7109375" style="563" customWidth="1"/>
    <col min="8157" max="8157" width="6.140625" style="563" customWidth="1"/>
    <col min="8158" max="8387" width="9.140625" style="563"/>
    <col min="8388" max="8388" width="6.85546875" style="563" customWidth="1"/>
    <col min="8389" max="8389" width="27.42578125" style="563" customWidth="1"/>
    <col min="8390" max="8390" width="12.85546875" style="563" customWidth="1"/>
    <col min="8391" max="8391" width="0" style="563" hidden="1" customWidth="1"/>
    <col min="8392" max="8392" width="40.42578125" style="563" customWidth="1"/>
    <col min="8393" max="8393" width="9.140625" style="563" customWidth="1"/>
    <col min="8394" max="8395" width="11" style="563" customWidth="1"/>
    <col min="8396" max="8396" width="12.28515625" style="563" customWidth="1"/>
    <col min="8397" max="8399" width="12.85546875" style="563" customWidth="1"/>
    <col min="8400" max="8400" width="10.7109375" style="563" customWidth="1"/>
    <col min="8401" max="8401" width="12.7109375" style="563" customWidth="1"/>
    <col min="8402" max="8402" width="10.85546875" style="563" customWidth="1"/>
    <col min="8403" max="8403" width="11.28515625" style="563" customWidth="1"/>
    <col min="8404" max="8404" width="9.7109375" style="563" customWidth="1"/>
    <col min="8405" max="8405" width="11.140625" style="563" customWidth="1"/>
    <col min="8406" max="8406" width="12.42578125" style="563" customWidth="1"/>
    <col min="8407" max="8412" width="9.7109375" style="563" customWidth="1"/>
    <col min="8413" max="8413" width="6.140625" style="563" customWidth="1"/>
    <col min="8414" max="8643" width="9.140625" style="563"/>
    <col min="8644" max="8644" width="6.85546875" style="563" customWidth="1"/>
    <col min="8645" max="8645" width="27.42578125" style="563" customWidth="1"/>
    <col min="8646" max="8646" width="12.85546875" style="563" customWidth="1"/>
    <col min="8647" max="8647" width="0" style="563" hidden="1" customWidth="1"/>
    <col min="8648" max="8648" width="40.42578125" style="563" customWidth="1"/>
    <col min="8649" max="8649" width="9.140625" style="563" customWidth="1"/>
    <col min="8650" max="8651" width="11" style="563" customWidth="1"/>
    <col min="8652" max="8652" width="12.28515625" style="563" customWidth="1"/>
    <col min="8653" max="8655" width="12.85546875" style="563" customWidth="1"/>
    <col min="8656" max="8656" width="10.7109375" style="563" customWidth="1"/>
    <col min="8657" max="8657" width="12.7109375" style="563" customWidth="1"/>
    <col min="8658" max="8658" width="10.85546875" style="563" customWidth="1"/>
    <col min="8659" max="8659" width="11.28515625" style="563" customWidth="1"/>
    <col min="8660" max="8660" width="9.7109375" style="563" customWidth="1"/>
    <col min="8661" max="8661" width="11.140625" style="563" customWidth="1"/>
    <col min="8662" max="8662" width="12.42578125" style="563" customWidth="1"/>
    <col min="8663" max="8668" width="9.7109375" style="563" customWidth="1"/>
    <col min="8669" max="8669" width="6.140625" style="563" customWidth="1"/>
    <col min="8670" max="8899" width="9.140625" style="563"/>
    <col min="8900" max="8900" width="6.85546875" style="563" customWidth="1"/>
    <col min="8901" max="8901" width="27.42578125" style="563" customWidth="1"/>
    <col min="8902" max="8902" width="12.85546875" style="563" customWidth="1"/>
    <col min="8903" max="8903" width="0" style="563" hidden="1" customWidth="1"/>
    <col min="8904" max="8904" width="40.42578125" style="563" customWidth="1"/>
    <col min="8905" max="8905" width="9.140625" style="563" customWidth="1"/>
    <col min="8906" max="8907" width="11" style="563" customWidth="1"/>
    <col min="8908" max="8908" width="12.28515625" style="563" customWidth="1"/>
    <col min="8909" max="8911" width="12.85546875" style="563" customWidth="1"/>
    <col min="8912" max="8912" width="10.7109375" style="563" customWidth="1"/>
    <col min="8913" max="8913" width="12.7109375" style="563" customWidth="1"/>
    <col min="8914" max="8914" width="10.85546875" style="563" customWidth="1"/>
    <col min="8915" max="8915" width="11.28515625" style="563" customWidth="1"/>
    <col min="8916" max="8916" width="9.7109375" style="563" customWidth="1"/>
    <col min="8917" max="8917" width="11.140625" style="563" customWidth="1"/>
    <col min="8918" max="8918" width="12.42578125" style="563" customWidth="1"/>
    <col min="8919" max="8924" width="9.7109375" style="563" customWidth="1"/>
    <col min="8925" max="8925" width="6.140625" style="563" customWidth="1"/>
    <col min="8926" max="9155" width="9.140625" style="563"/>
    <col min="9156" max="9156" width="6.85546875" style="563" customWidth="1"/>
    <col min="9157" max="9157" width="27.42578125" style="563" customWidth="1"/>
    <col min="9158" max="9158" width="12.85546875" style="563" customWidth="1"/>
    <col min="9159" max="9159" width="0" style="563" hidden="1" customWidth="1"/>
    <col min="9160" max="9160" width="40.42578125" style="563" customWidth="1"/>
    <col min="9161" max="9161" width="9.140625" style="563" customWidth="1"/>
    <col min="9162" max="9163" width="11" style="563" customWidth="1"/>
    <col min="9164" max="9164" width="12.28515625" style="563" customWidth="1"/>
    <col min="9165" max="9167" width="12.85546875" style="563" customWidth="1"/>
    <col min="9168" max="9168" width="10.7109375" style="563" customWidth="1"/>
    <col min="9169" max="9169" width="12.7109375" style="563" customWidth="1"/>
    <col min="9170" max="9170" width="10.85546875" style="563" customWidth="1"/>
    <col min="9171" max="9171" width="11.28515625" style="563" customWidth="1"/>
    <col min="9172" max="9172" width="9.7109375" style="563" customWidth="1"/>
    <col min="9173" max="9173" width="11.140625" style="563" customWidth="1"/>
    <col min="9174" max="9174" width="12.42578125" style="563" customWidth="1"/>
    <col min="9175" max="9180" width="9.7109375" style="563" customWidth="1"/>
    <col min="9181" max="9181" width="6.140625" style="563" customWidth="1"/>
    <col min="9182" max="9411" width="9.140625" style="563"/>
    <col min="9412" max="9412" width="6.85546875" style="563" customWidth="1"/>
    <col min="9413" max="9413" width="27.42578125" style="563" customWidth="1"/>
    <col min="9414" max="9414" width="12.85546875" style="563" customWidth="1"/>
    <col min="9415" max="9415" width="0" style="563" hidden="1" customWidth="1"/>
    <col min="9416" max="9416" width="40.42578125" style="563" customWidth="1"/>
    <col min="9417" max="9417" width="9.140625" style="563" customWidth="1"/>
    <col min="9418" max="9419" width="11" style="563" customWidth="1"/>
    <col min="9420" max="9420" width="12.28515625" style="563" customWidth="1"/>
    <col min="9421" max="9423" width="12.85546875" style="563" customWidth="1"/>
    <col min="9424" max="9424" width="10.7109375" style="563" customWidth="1"/>
    <col min="9425" max="9425" width="12.7109375" style="563" customWidth="1"/>
    <col min="9426" max="9426" width="10.85546875" style="563" customWidth="1"/>
    <col min="9427" max="9427" width="11.28515625" style="563" customWidth="1"/>
    <col min="9428" max="9428" width="9.7109375" style="563" customWidth="1"/>
    <col min="9429" max="9429" width="11.140625" style="563" customWidth="1"/>
    <col min="9430" max="9430" width="12.42578125" style="563" customWidth="1"/>
    <col min="9431" max="9436" width="9.7109375" style="563" customWidth="1"/>
    <col min="9437" max="9437" width="6.140625" style="563" customWidth="1"/>
    <col min="9438" max="9667" width="9.140625" style="563"/>
    <col min="9668" max="9668" width="6.85546875" style="563" customWidth="1"/>
    <col min="9669" max="9669" width="27.42578125" style="563" customWidth="1"/>
    <col min="9670" max="9670" width="12.85546875" style="563" customWidth="1"/>
    <col min="9671" max="9671" width="0" style="563" hidden="1" customWidth="1"/>
    <col min="9672" max="9672" width="40.42578125" style="563" customWidth="1"/>
    <col min="9673" max="9673" width="9.140625" style="563" customWidth="1"/>
    <col min="9674" max="9675" width="11" style="563" customWidth="1"/>
    <col min="9676" max="9676" width="12.28515625" style="563" customWidth="1"/>
    <col min="9677" max="9679" width="12.85546875" style="563" customWidth="1"/>
    <col min="9680" max="9680" width="10.7109375" style="563" customWidth="1"/>
    <col min="9681" max="9681" width="12.7109375" style="563" customWidth="1"/>
    <col min="9682" max="9682" width="10.85546875" style="563" customWidth="1"/>
    <col min="9683" max="9683" width="11.28515625" style="563" customWidth="1"/>
    <col min="9684" max="9684" width="9.7109375" style="563" customWidth="1"/>
    <col min="9685" max="9685" width="11.140625" style="563" customWidth="1"/>
    <col min="9686" max="9686" width="12.42578125" style="563" customWidth="1"/>
    <col min="9687" max="9692" width="9.7109375" style="563" customWidth="1"/>
    <col min="9693" max="9693" width="6.140625" style="563" customWidth="1"/>
    <col min="9694" max="9923" width="9.140625" style="563"/>
    <col min="9924" max="9924" width="6.85546875" style="563" customWidth="1"/>
    <col min="9925" max="9925" width="27.42578125" style="563" customWidth="1"/>
    <col min="9926" max="9926" width="12.85546875" style="563" customWidth="1"/>
    <col min="9927" max="9927" width="0" style="563" hidden="1" customWidth="1"/>
    <col min="9928" max="9928" width="40.42578125" style="563" customWidth="1"/>
    <col min="9929" max="9929" width="9.140625" style="563" customWidth="1"/>
    <col min="9930" max="9931" width="11" style="563" customWidth="1"/>
    <col min="9932" max="9932" width="12.28515625" style="563" customWidth="1"/>
    <col min="9933" max="9935" width="12.85546875" style="563" customWidth="1"/>
    <col min="9936" max="9936" width="10.7109375" style="563" customWidth="1"/>
    <col min="9937" max="9937" width="12.7109375" style="563" customWidth="1"/>
    <col min="9938" max="9938" width="10.85546875" style="563" customWidth="1"/>
    <col min="9939" max="9939" width="11.28515625" style="563" customWidth="1"/>
    <col min="9940" max="9940" width="9.7109375" style="563" customWidth="1"/>
    <col min="9941" max="9941" width="11.140625" style="563" customWidth="1"/>
    <col min="9942" max="9942" width="12.42578125" style="563" customWidth="1"/>
    <col min="9943" max="9948" width="9.7109375" style="563" customWidth="1"/>
    <col min="9949" max="9949" width="6.140625" style="563" customWidth="1"/>
    <col min="9950" max="10179" width="9.140625" style="563"/>
    <col min="10180" max="10180" width="6.85546875" style="563" customWidth="1"/>
    <col min="10181" max="10181" width="27.42578125" style="563" customWidth="1"/>
    <col min="10182" max="10182" width="12.85546875" style="563" customWidth="1"/>
    <col min="10183" max="10183" width="0" style="563" hidden="1" customWidth="1"/>
    <col min="10184" max="10184" width="40.42578125" style="563" customWidth="1"/>
    <col min="10185" max="10185" width="9.140625" style="563" customWidth="1"/>
    <col min="10186" max="10187" width="11" style="563" customWidth="1"/>
    <col min="10188" max="10188" width="12.28515625" style="563" customWidth="1"/>
    <col min="10189" max="10191" width="12.85546875" style="563" customWidth="1"/>
    <col min="10192" max="10192" width="10.7109375" style="563" customWidth="1"/>
    <col min="10193" max="10193" width="12.7109375" style="563" customWidth="1"/>
    <col min="10194" max="10194" width="10.85546875" style="563" customWidth="1"/>
    <col min="10195" max="10195" width="11.28515625" style="563" customWidth="1"/>
    <col min="10196" max="10196" width="9.7109375" style="563" customWidth="1"/>
    <col min="10197" max="10197" width="11.140625" style="563" customWidth="1"/>
    <col min="10198" max="10198" width="12.42578125" style="563" customWidth="1"/>
    <col min="10199" max="10204" width="9.7109375" style="563" customWidth="1"/>
    <col min="10205" max="10205" width="6.140625" style="563" customWidth="1"/>
    <col min="10206" max="10435" width="9.140625" style="563"/>
    <col min="10436" max="10436" width="6.85546875" style="563" customWidth="1"/>
    <col min="10437" max="10437" width="27.42578125" style="563" customWidth="1"/>
    <col min="10438" max="10438" width="12.85546875" style="563" customWidth="1"/>
    <col min="10439" max="10439" width="0" style="563" hidden="1" customWidth="1"/>
    <col min="10440" max="10440" width="40.42578125" style="563" customWidth="1"/>
    <col min="10441" max="10441" width="9.140625" style="563" customWidth="1"/>
    <col min="10442" max="10443" width="11" style="563" customWidth="1"/>
    <col min="10444" max="10444" width="12.28515625" style="563" customWidth="1"/>
    <col min="10445" max="10447" width="12.85546875" style="563" customWidth="1"/>
    <col min="10448" max="10448" width="10.7109375" style="563" customWidth="1"/>
    <col min="10449" max="10449" width="12.7109375" style="563" customWidth="1"/>
    <col min="10450" max="10450" width="10.85546875" style="563" customWidth="1"/>
    <col min="10451" max="10451" width="11.28515625" style="563" customWidth="1"/>
    <col min="10452" max="10452" width="9.7109375" style="563" customWidth="1"/>
    <col min="10453" max="10453" width="11.140625" style="563" customWidth="1"/>
    <col min="10454" max="10454" width="12.42578125" style="563" customWidth="1"/>
    <col min="10455" max="10460" width="9.7109375" style="563" customWidth="1"/>
    <col min="10461" max="10461" width="6.140625" style="563" customWidth="1"/>
    <col min="10462" max="10691" width="9.140625" style="563"/>
    <col min="10692" max="10692" width="6.85546875" style="563" customWidth="1"/>
    <col min="10693" max="10693" width="27.42578125" style="563" customWidth="1"/>
    <col min="10694" max="10694" width="12.85546875" style="563" customWidth="1"/>
    <col min="10695" max="10695" width="0" style="563" hidden="1" customWidth="1"/>
    <col min="10696" max="10696" width="40.42578125" style="563" customWidth="1"/>
    <col min="10697" max="10697" width="9.140625" style="563" customWidth="1"/>
    <col min="10698" max="10699" width="11" style="563" customWidth="1"/>
    <col min="10700" max="10700" width="12.28515625" style="563" customWidth="1"/>
    <col min="10701" max="10703" width="12.85546875" style="563" customWidth="1"/>
    <col min="10704" max="10704" width="10.7109375" style="563" customWidth="1"/>
    <col min="10705" max="10705" width="12.7109375" style="563" customWidth="1"/>
    <col min="10706" max="10706" width="10.85546875" style="563" customWidth="1"/>
    <col min="10707" max="10707" width="11.28515625" style="563" customWidth="1"/>
    <col min="10708" max="10708" width="9.7109375" style="563" customWidth="1"/>
    <col min="10709" max="10709" width="11.140625" style="563" customWidth="1"/>
    <col min="10710" max="10710" width="12.42578125" style="563" customWidth="1"/>
    <col min="10711" max="10716" width="9.7109375" style="563" customWidth="1"/>
    <col min="10717" max="10717" width="6.140625" style="563" customWidth="1"/>
    <col min="10718" max="10947" width="9.140625" style="563"/>
    <col min="10948" max="10948" width="6.85546875" style="563" customWidth="1"/>
    <col min="10949" max="10949" width="27.42578125" style="563" customWidth="1"/>
    <col min="10950" max="10950" width="12.85546875" style="563" customWidth="1"/>
    <col min="10951" max="10951" width="0" style="563" hidden="1" customWidth="1"/>
    <col min="10952" max="10952" width="40.42578125" style="563" customWidth="1"/>
    <col min="10953" max="10953" width="9.140625" style="563" customWidth="1"/>
    <col min="10954" max="10955" width="11" style="563" customWidth="1"/>
    <col min="10956" max="10956" width="12.28515625" style="563" customWidth="1"/>
    <col min="10957" max="10959" width="12.85546875" style="563" customWidth="1"/>
    <col min="10960" max="10960" width="10.7109375" style="563" customWidth="1"/>
    <col min="10961" max="10961" width="12.7109375" style="563" customWidth="1"/>
    <col min="10962" max="10962" width="10.85546875" style="563" customWidth="1"/>
    <col min="10963" max="10963" width="11.28515625" style="563" customWidth="1"/>
    <col min="10964" max="10964" width="9.7109375" style="563" customWidth="1"/>
    <col min="10965" max="10965" width="11.140625" style="563" customWidth="1"/>
    <col min="10966" max="10966" width="12.42578125" style="563" customWidth="1"/>
    <col min="10967" max="10972" width="9.7109375" style="563" customWidth="1"/>
    <col min="10973" max="10973" width="6.140625" style="563" customWidth="1"/>
    <col min="10974" max="11203" width="9.140625" style="563"/>
    <col min="11204" max="11204" width="6.85546875" style="563" customWidth="1"/>
    <col min="11205" max="11205" width="27.42578125" style="563" customWidth="1"/>
    <col min="11206" max="11206" width="12.85546875" style="563" customWidth="1"/>
    <col min="11207" max="11207" width="0" style="563" hidden="1" customWidth="1"/>
    <col min="11208" max="11208" width="40.42578125" style="563" customWidth="1"/>
    <col min="11209" max="11209" width="9.140625" style="563" customWidth="1"/>
    <col min="11210" max="11211" width="11" style="563" customWidth="1"/>
    <col min="11212" max="11212" width="12.28515625" style="563" customWidth="1"/>
    <col min="11213" max="11215" width="12.85546875" style="563" customWidth="1"/>
    <col min="11216" max="11216" width="10.7109375" style="563" customWidth="1"/>
    <col min="11217" max="11217" width="12.7109375" style="563" customWidth="1"/>
    <col min="11218" max="11218" width="10.85546875" style="563" customWidth="1"/>
    <col min="11219" max="11219" width="11.28515625" style="563" customWidth="1"/>
    <col min="11220" max="11220" width="9.7109375" style="563" customWidth="1"/>
    <col min="11221" max="11221" width="11.140625" style="563" customWidth="1"/>
    <col min="11222" max="11222" width="12.42578125" style="563" customWidth="1"/>
    <col min="11223" max="11228" width="9.7109375" style="563" customWidth="1"/>
    <col min="11229" max="11229" width="6.140625" style="563" customWidth="1"/>
    <col min="11230" max="11459" width="9.140625" style="563"/>
    <col min="11460" max="11460" width="6.85546875" style="563" customWidth="1"/>
    <col min="11461" max="11461" width="27.42578125" style="563" customWidth="1"/>
    <col min="11462" max="11462" width="12.85546875" style="563" customWidth="1"/>
    <col min="11463" max="11463" width="0" style="563" hidden="1" customWidth="1"/>
    <col min="11464" max="11464" width="40.42578125" style="563" customWidth="1"/>
    <col min="11465" max="11465" width="9.140625" style="563" customWidth="1"/>
    <col min="11466" max="11467" width="11" style="563" customWidth="1"/>
    <col min="11468" max="11468" width="12.28515625" style="563" customWidth="1"/>
    <col min="11469" max="11471" width="12.85546875" style="563" customWidth="1"/>
    <col min="11472" max="11472" width="10.7109375" style="563" customWidth="1"/>
    <col min="11473" max="11473" width="12.7109375" style="563" customWidth="1"/>
    <col min="11474" max="11474" width="10.85546875" style="563" customWidth="1"/>
    <col min="11475" max="11475" width="11.28515625" style="563" customWidth="1"/>
    <col min="11476" max="11476" width="9.7109375" style="563" customWidth="1"/>
    <col min="11477" max="11477" width="11.140625" style="563" customWidth="1"/>
    <col min="11478" max="11478" width="12.42578125" style="563" customWidth="1"/>
    <col min="11479" max="11484" width="9.7109375" style="563" customWidth="1"/>
    <col min="11485" max="11485" width="6.140625" style="563" customWidth="1"/>
    <col min="11486" max="11715" width="9.140625" style="563"/>
    <col min="11716" max="11716" width="6.85546875" style="563" customWidth="1"/>
    <col min="11717" max="11717" width="27.42578125" style="563" customWidth="1"/>
    <col min="11718" max="11718" width="12.85546875" style="563" customWidth="1"/>
    <col min="11719" max="11719" width="0" style="563" hidden="1" customWidth="1"/>
    <col min="11720" max="11720" width="40.42578125" style="563" customWidth="1"/>
    <col min="11721" max="11721" width="9.140625" style="563" customWidth="1"/>
    <col min="11722" max="11723" width="11" style="563" customWidth="1"/>
    <col min="11724" max="11724" width="12.28515625" style="563" customWidth="1"/>
    <col min="11725" max="11727" width="12.85546875" style="563" customWidth="1"/>
    <col min="11728" max="11728" width="10.7109375" style="563" customWidth="1"/>
    <col min="11729" max="11729" width="12.7109375" style="563" customWidth="1"/>
    <col min="11730" max="11730" width="10.85546875" style="563" customWidth="1"/>
    <col min="11731" max="11731" width="11.28515625" style="563" customWidth="1"/>
    <col min="11732" max="11732" width="9.7109375" style="563" customWidth="1"/>
    <col min="11733" max="11733" width="11.140625" style="563" customWidth="1"/>
    <col min="11734" max="11734" width="12.42578125" style="563" customWidth="1"/>
    <col min="11735" max="11740" width="9.7109375" style="563" customWidth="1"/>
    <col min="11741" max="11741" width="6.140625" style="563" customWidth="1"/>
    <col min="11742" max="11971" width="9.140625" style="563"/>
    <col min="11972" max="11972" width="6.85546875" style="563" customWidth="1"/>
    <col min="11973" max="11973" width="27.42578125" style="563" customWidth="1"/>
    <col min="11974" max="11974" width="12.85546875" style="563" customWidth="1"/>
    <col min="11975" max="11975" width="0" style="563" hidden="1" customWidth="1"/>
    <col min="11976" max="11976" width="40.42578125" style="563" customWidth="1"/>
    <col min="11977" max="11977" width="9.140625" style="563" customWidth="1"/>
    <col min="11978" max="11979" width="11" style="563" customWidth="1"/>
    <col min="11980" max="11980" width="12.28515625" style="563" customWidth="1"/>
    <col min="11981" max="11983" width="12.85546875" style="563" customWidth="1"/>
    <col min="11984" max="11984" width="10.7109375" style="563" customWidth="1"/>
    <col min="11985" max="11985" width="12.7109375" style="563" customWidth="1"/>
    <col min="11986" max="11986" width="10.85546875" style="563" customWidth="1"/>
    <col min="11987" max="11987" width="11.28515625" style="563" customWidth="1"/>
    <col min="11988" max="11988" width="9.7109375" style="563" customWidth="1"/>
    <col min="11989" max="11989" width="11.140625" style="563" customWidth="1"/>
    <col min="11990" max="11990" width="12.42578125" style="563" customWidth="1"/>
    <col min="11991" max="11996" width="9.7109375" style="563" customWidth="1"/>
    <col min="11997" max="11997" width="6.140625" style="563" customWidth="1"/>
    <col min="11998" max="12227" width="9.140625" style="563"/>
    <col min="12228" max="12228" width="6.85546875" style="563" customWidth="1"/>
    <col min="12229" max="12229" width="27.42578125" style="563" customWidth="1"/>
    <col min="12230" max="12230" width="12.85546875" style="563" customWidth="1"/>
    <col min="12231" max="12231" width="0" style="563" hidden="1" customWidth="1"/>
    <col min="12232" max="12232" width="40.42578125" style="563" customWidth="1"/>
    <col min="12233" max="12233" width="9.140625" style="563" customWidth="1"/>
    <col min="12234" max="12235" width="11" style="563" customWidth="1"/>
    <col min="12236" max="12236" width="12.28515625" style="563" customWidth="1"/>
    <col min="12237" max="12239" width="12.85546875" style="563" customWidth="1"/>
    <col min="12240" max="12240" width="10.7109375" style="563" customWidth="1"/>
    <col min="12241" max="12241" width="12.7109375" style="563" customWidth="1"/>
    <col min="12242" max="12242" width="10.85546875" style="563" customWidth="1"/>
    <col min="12243" max="12243" width="11.28515625" style="563" customWidth="1"/>
    <col min="12244" max="12244" width="9.7109375" style="563" customWidth="1"/>
    <col min="12245" max="12245" width="11.140625" style="563" customWidth="1"/>
    <col min="12246" max="12246" width="12.42578125" style="563" customWidth="1"/>
    <col min="12247" max="12252" width="9.7109375" style="563" customWidth="1"/>
    <col min="12253" max="12253" width="6.140625" style="563" customWidth="1"/>
    <col min="12254" max="12483" width="9.140625" style="563"/>
    <col min="12484" max="12484" width="6.85546875" style="563" customWidth="1"/>
    <col min="12485" max="12485" width="27.42578125" style="563" customWidth="1"/>
    <col min="12486" max="12486" width="12.85546875" style="563" customWidth="1"/>
    <col min="12487" max="12487" width="0" style="563" hidden="1" customWidth="1"/>
    <col min="12488" max="12488" width="40.42578125" style="563" customWidth="1"/>
    <col min="12489" max="12489" width="9.140625" style="563" customWidth="1"/>
    <col min="12490" max="12491" width="11" style="563" customWidth="1"/>
    <col min="12492" max="12492" width="12.28515625" style="563" customWidth="1"/>
    <col min="12493" max="12495" width="12.85546875" style="563" customWidth="1"/>
    <col min="12496" max="12496" width="10.7109375" style="563" customWidth="1"/>
    <col min="12497" max="12497" width="12.7109375" style="563" customWidth="1"/>
    <col min="12498" max="12498" width="10.85546875" style="563" customWidth="1"/>
    <col min="12499" max="12499" width="11.28515625" style="563" customWidth="1"/>
    <col min="12500" max="12500" width="9.7109375" style="563" customWidth="1"/>
    <col min="12501" max="12501" width="11.140625" style="563" customWidth="1"/>
    <col min="12502" max="12502" width="12.42578125" style="563" customWidth="1"/>
    <col min="12503" max="12508" width="9.7109375" style="563" customWidth="1"/>
    <col min="12509" max="12509" width="6.140625" style="563" customWidth="1"/>
    <col min="12510" max="12739" width="9.140625" style="563"/>
    <col min="12740" max="12740" width="6.85546875" style="563" customWidth="1"/>
    <col min="12741" max="12741" width="27.42578125" style="563" customWidth="1"/>
    <col min="12742" max="12742" width="12.85546875" style="563" customWidth="1"/>
    <col min="12743" max="12743" width="0" style="563" hidden="1" customWidth="1"/>
    <col min="12744" max="12744" width="40.42578125" style="563" customWidth="1"/>
    <col min="12745" max="12745" width="9.140625" style="563" customWidth="1"/>
    <col min="12746" max="12747" width="11" style="563" customWidth="1"/>
    <col min="12748" max="12748" width="12.28515625" style="563" customWidth="1"/>
    <col min="12749" max="12751" width="12.85546875" style="563" customWidth="1"/>
    <col min="12752" max="12752" width="10.7109375" style="563" customWidth="1"/>
    <col min="12753" max="12753" width="12.7109375" style="563" customWidth="1"/>
    <col min="12754" max="12754" width="10.85546875" style="563" customWidth="1"/>
    <col min="12755" max="12755" width="11.28515625" style="563" customWidth="1"/>
    <col min="12756" max="12756" width="9.7109375" style="563" customWidth="1"/>
    <col min="12757" max="12757" width="11.140625" style="563" customWidth="1"/>
    <col min="12758" max="12758" width="12.42578125" style="563" customWidth="1"/>
    <col min="12759" max="12764" width="9.7109375" style="563" customWidth="1"/>
    <col min="12765" max="12765" width="6.140625" style="563" customWidth="1"/>
    <col min="12766" max="12995" width="9.140625" style="563"/>
    <col min="12996" max="12996" width="6.85546875" style="563" customWidth="1"/>
    <col min="12997" max="12997" width="27.42578125" style="563" customWidth="1"/>
    <col min="12998" max="12998" width="12.85546875" style="563" customWidth="1"/>
    <col min="12999" max="12999" width="0" style="563" hidden="1" customWidth="1"/>
    <col min="13000" max="13000" width="40.42578125" style="563" customWidth="1"/>
    <col min="13001" max="13001" width="9.140625" style="563" customWidth="1"/>
    <col min="13002" max="13003" width="11" style="563" customWidth="1"/>
    <col min="13004" max="13004" width="12.28515625" style="563" customWidth="1"/>
    <col min="13005" max="13007" width="12.85546875" style="563" customWidth="1"/>
    <col min="13008" max="13008" width="10.7109375" style="563" customWidth="1"/>
    <col min="13009" max="13009" width="12.7109375" style="563" customWidth="1"/>
    <col min="13010" max="13010" width="10.85546875" style="563" customWidth="1"/>
    <col min="13011" max="13011" width="11.28515625" style="563" customWidth="1"/>
    <col min="13012" max="13012" width="9.7109375" style="563" customWidth="1"/>
    <col min="13013" max="13013" width="11.140625" style="563" customWidth="1"/>
    <col min="13014" max="13014" width="12.42578125" style="563" customWidth="1"/>
    <col min="13015" max="13020" width="9.7109375" style="563" customWidth="1"/>
    <col min="13021" max="13021" width="6.140625" style="563" customWidth="1"/>
    <col min="13022" max="13251" width="9.140625" style="563"/>
    <col min="13252" max="13252" width="6.85546875" style="563" customWidth="1"/>
    <col min="13253" max="13253" width="27.42578125" style="563" customWidth="1"/>
    <col min="13254" max="13254" width="12.85546875" style="563" customWidth="1"/>
    <col min="13255" max="13255" width="0" style="563" hidden="1" customWidth="1"/>
    <col min="13256" max="13256" width="40.42578125" style="563" customWidth="1"/>
    <col min="13257" max="13257" width="9.140625" style="563" customWidth="1"/>
    <col min="13258" max="13259" width="11" style="563" customWidth="1"/>
    <col min="13260" max="13260" width="12.28515625" style="563" customWidth="1"/>
    <col min="13261" max="13263" width="12.85546875" style="563" customWidth="1"/>
    <col min="13264" max="13264" width="10.7109375" style="563" customWidth="1"/>
    <col min="13265" max="13265" width="12.7109375" style="563" customWidth="1"/>
    <col min="13266" max="13266" width="10.85546875" style="563" customWidth="1"/>
    <col min="13267" max="13267" width="11.28515625" style="563" customWidth="1"/>
    <col min="13268" max="13268" width="9.7109375" style="563" customWidth="1"/>
    <col min="13269" max="13269" width="11.140625" style="563" customWidth="1"/>
    <col min="13270" max="13270" width="12.42578125" style="563" customWidth="1"/>
    <col min="13271" max="13276" width="9.7109375" style="563" customWidth="1"/>
    <col min="13277" max="13277" width="6.140625" style="563" customWidth="1"/>
    <col min="13278" max="13507" width="9.140625" style="563"/>
    <col min="13508" max="13508" width="6.85546875" style="563" customWidth="1"/>
    <col min="13509" max="13509" width="27.42578125" style="563" customWidth="1"/>
    <col min="13510" max="13510" width="12.85546875" style="563" customWidth="1"/>
    <col min="13511" max="13511" width="0" style="563" hidden="1" customWidth="1"/>
    <col min="13512" max="13512" width="40.42578125" style="563" customWidth="1"/>
    <col min="13513" max="13513" width="9.140625" style="563" customWidth="1"/>
    <col min="13514" max="13515" width="11" style="563" customWidth="1"/>
    <col min="13516" max="13516" width="12.28515625" style="563" customWidth="1"/>
    <col min="13517" max="13519" width="12.85546875" style="563" customWidth="1"/>
    <col min="13520" max="13520" width="10.7109375" style="563" customWidth="1"/>
    <col min="13521" max="13521" width="12.7109375" style="563" customWidth="1"/>
    <col min="13522" max="13522" width="10.85546875" style="563" customWidth="1"/>
    <col min="13523" max="13523" width="11.28515625" style="563" customWidth="1"/>
    <col min="13524" max="13524" width="9.7109375" style="563" customWidth="1"/>
    <col min="13525" max="13525" width="11.140625" style="563" customWidth="1"/>
    <col min="13526" max="13526" width="12.42578125" style="563" customWidth="1"/>
    <col min="13527" max="13532" width="9.7109375" style="563" customWidth="1"/>
    <col min="13533" max="13533" width="6.140625" style="563" customWidth="1"/>
    <col min="13534" max="13763" width="9.140625" style="563"/>
    <col min="13764" max="13764" width="6.85546875" style="563" customWidth="1"/>
    <col min="13765" max="13765" width="27.42578125" style="563" customWidth="1"/>
    <col min="13766" max="13766" width="12.85546875" style="563" customWidth="1"/>
    <col min="13767" max="13767" width="0" style="563" hidden="1" customWidth="1"/>
    <col min="13768" max="13768" width="40.42578125" style="563" customWidth="1"/>
    <col min="13769" max="13769" width="9.140625" style="563" customWidth="1"/>
    <col min="13770" max="13771" width="11" style="563" customWidth="1"/>
    <col min="13772" max="13772" width="12.28515625" style="563" customWidth="1"/>
    <col min="13773" max="13775" width="12.85546875" style="563" customWidth="1"/>
    <col min="13776" max="13776" width="10.7109375" style="563" customWidth="1"/>
    <col min="13777" max="13777" width="12.7109375" style="563" customWidth="1"/>
    <col min="13778" max="13778" width="10.85546875" style="563" customWidth="1"/>
    <col min="13779" max="13779" width="11.28515625" style="563" customWidth="1"/>
    <col min="13780" max="13780" width="9.7109375" style="563" customWidth="1"/>
    <col min="13781" max="13781" width="11.140625" style="563" customWidth="1"/>
    <col min="13782" max="13782" width="12.42578125" style="563" customWidth="1"/>
    <col min="13783" max="13788" width="9.7109375" style="563" customWidth="1"/>
    <col min="13789" max="13789" width="6.140625" style="563" customWidth="1"/>
    <col min="13790" max="14019" width="9.140625" style="563"/>
    <col min="14020" max="14020" width="6.85546875" style="563" customWidth="1"/>
    <col min="14021" max="14021" width="27.42578125" style="563" customWidth="1"/>
    <col min="14022" max="14022" width="12.85546875" style="563" customWidth="1"/>
    <col min="14023" max="14023" width="0" style="563" hidden="1" customWidth="1"/>
    <col min="14024" max="14024" width="40.42578125" style="563" customWidth="1"/>
    <col min="14025" max="14025" width="9.140625" style="563" customWidth="1"/>
    <col min="14026" max="14027" width="11" style="563" customWidth="1"/>
    <col min="14028" max="14028" width="12.28515625" style="563" customWidth="1"/>
    <col min="14029" max="14031" width="12.85546875" style="563" customWidth="1"/>
    <col min="14032" max="14032" width="10.7109375" style="563" customWidth="1"/>
    <col min="14033" max="14033" width="12.7109375" style="563" customWidth="1"/>
    <col min="14034" max="14034" width="10.85546875" style="563" customWidth="1"/>
    <col min="14035" max="14035" width="11.28515625" style="563" customWidth="1"/>
    <col min="14036" max="14036" width="9.7109375" style="563" customWidth="1"/>
    <col min="14037" max="14037" width="11.140625" style="563" customWidth="1"/>
    <col min="14038" max="14038" width="12.42578125" style="563" customWidth="1"/>
    <col min="14039" max="14044" width="9.7109375" style="563" customWidth="1"/>
    <col min="14045" max="14045" width="6.140625" style="563" customWidth="1"/>
    <col min="14046" max="14275" width="9.140625" style="563"/>
    <col min="14276" max="14276" width="6.85546875" style="563" customWidth="1"/>
    <col min="14277" max="14277" width="27.42578125" style="563" customWidth="1"/>
    <col min="14278" max="14278" width="12.85546875" style="563" customWidth="1"/>
    <col min="14279" max="14279" width="0" style="563" hidden="1" customWidth="1"/>
    <col min="14280" max="14280" width="40.42578125" style="563" customWidth="1"/>
    <col min="14281" max="14281" width="9.140625" style="563" customWidth="1"/>
    <col min="14282" max="14283" width="11" style="563" customWidth="1"/>
    <col min="14284" max="14284" width="12.28515625" style="563" customWidth="1"/>
    <col min="14285" max="14287" width="12.85546875" style="563" customWidth="1"/>
    <col min="14288" max="14288" width="10.7109375" style="563" customWidth="1"/>
    <col min="14289" max="14289" width="12.7109375" style="563" customWidth="1"/>
    <col min="14290" max="14290" width="10.85546875" style="563" customWidth="1"/>
    <col min="14291" max="14291" width="11.28515625" style="563" customWidth="1"/>
    <col min="14292" max="14292" width="9.7109375" style="563" customWidth="1"/>
    <col min="14293" max="14293" width="11.140625" style="563" customWidth="1"/>
    <col min="14294" max="14294" width="12.42578125" style="563" customWidth="1"/>
    <col min="14295" max="14300" width="9.7109375" style="563" customWidth="1"/>
    <col min="14301" max="14301" width="6.140625" style="563" customWidth="1"/>
    <col min="14302" max="14531" width="9.140625" style="563"/>
    <col min="14532" max="14532" width="6.85546875" style="563" customWidth="1"/>
    <col min="14533" max="14533" width="27.42578125" style="563" customWidth="1"/>
    <col min="14534" max="14534" width="12.85546875" style="563" customWidth="1"/>
    <col min="14535" max="14535" width="0" style="563" hidden="1" customWidth="1"/>
    <col min="14536" max="14536" width="40.42578125" style="563" customWidth="1"/>
    <col min="14537" max="14537" width="9.140625" style="563" customWidth="1"/>
    <col min="14538" max="14539" width="11" style="563" customWidth="1"/>
    <col min="14540" max="14540" width="12.28515625" style="563" customWidth="1"/>
    <col min="14541" max="14543" width="12.85546875" style="563" customWidth="1"/>
    <col min="14544" max="14544" width="10.7109375" style="563" customWidth="1"/>
    <col min="14545" max="14545" width="12.7109375" style="563" customWidth="1"/>
    <col min="14546" max="14546" width="10.85546875" style="563" customWidth="1"/>
    <col min="14547" max="14547" width="11.28515625" style="563" customWidth="1"/>
    <col min="14548" max="14548" width="9.7109375" style="563" customWidth="1"/>
    <col min="14549" max="14549" width="11.140625" style="563" customWidth="1"/>
    <col min="14550" max="14550" width="12.42578125" style="563" customWidth="1"/>
    <col min="14551" max="14556" width="9.7109375" style="563" customWidth="1"/>
    <col min="14557" max="14557" width="6.140625" style="563" customWidth="1"/>
    <col min="14558" max="14787" width="9.140625" style="563"/>
    <col min="14788" max="14788" width="6.85546875" style="563" customWidth="1"/>
    <col min="14789" max="14789" width="27.42578125" style="563" customWidth="1"/>
    <col min="14790" max="14790" width="12.85546875" style="563" customWidth="1"/>
    <col min="14791" max="14791" width="0" style="563" hidden="1" customWidth="1"/>
    <col min="14792" max="14792" width="40.42578125" style="563" customWidth="1"/>
    <col min="14793" max="14793" width="9.140625" style="563" customWidth="1"/>
    <col min="14794" max="14795" width="11" style="563" customWidth="1"/>
    <col min="14796" max="14796" width="12.28515625" style="563" customWidth="1"/>
    <col min="14797" max="14799" width="12.85546875" style="563" customWidth="1"/>
    <col min="14800" max="14800" width="10.7109375" style="563" customWidth="1"/>
    <col min="14801" max="14801" width="12.7109375" style="563" customWidth="1"/>
    <col min="14802" max="14802" width="10.85546875" style="563" customWidth="1"/>
    <col min="14803" max="14803" width="11.28515625" style="563" customWidth="1"/>
    <col min="14804" max="14804" width="9.7109375" style="563" customWidth="1"/>
    <col min="14805" max="14805" width="11.140625" style="563" customWidth="1"/>
    <col min="14806" max="14806" width="12.42578125" style="563" customWidth="1"/>
    <col min="14807" max="14812" width="9.7109375" style="563" customWidth="1"/>
    <col min="14813" max="14813" width="6.140625" style="563" customWidth="1"/>
    <col min="14814" max="15043" width="9.140625" style="563"/>
    <col min="15044" max="15044" width="6.85546875" style="563" customWidth="1"/>
    <col min="15045" max="15045" width="27.42578125" style="563" customWidth="1"/>
    <col min="15046" max="15046" width="12.85546875" style="563" customWidth="1"/>
    <col min="15047" max="15047" width="0" style="563" hidden="1" customWidth="1"/>
    <col min="15048" max="15048" width="40.42578125" style="563" customWidth="1"/>
    <col min="15049" max="15049" width="9.140625" style="563" customWidth="1"/>
    <col min="15050" max="15051" width="11" style="563" customWidth="1"/>
    <col min="15052" max="15052" width="12.28515625" style="563" customWidth="1"/>
    <col min="15053" max="15055" width="12.85546875" style="563" customWidth="1"/>
    <col min="15056" max="15056" width="10.7109375" style="563" customWidth="1"/>
    <col min="15057" max="15057" width="12.7109375" style="563" customWidth="1"/>
    <col min="15058" max="15058" width="10.85546875" style="563" customWidth="1"/>
    <col min="15059" max="15059" width="11.28515625" style="563" customWidth="1"/>
    <col min="15060" max="15060" width="9.7109375" style="563" customWidth="1"/>
    <col min="15061" max="15061" width="11.140625" style="563" customWidth="1"/>
    <col min="15062" max="15062" width="12.42578125" style="563" customWidth="1"/>
    <col min="15063" max="15068" width="9.7109375" style="563" customWidth="1"/>
    <col min="15069" max="15069" width="6.140625" style="563" customWidth="1"/>
    <col min="15070" max="15299" width="9.140625" style="563"/>
    <col min="15300" max="15300" width="6.85546875" style="563" customWidth="1"/>
    <col min="15301" max="15301" width="27.42578125" style="563" customWidth="1"/>
    <col min="15302" max="15302" width="12.85546875" style="563" customWidth="1"/>
    <col min="15303" max="15303" width="0" style="563" hidden="1" customWidth="1"/>
    <col min="15304" max="15304" width="40.42578125" style="563" customWidth="1"/>
    <col min="15305" max="15305" width="9.140625" style="563" customWidth="1"/>
    <col min="15306" max="15307" width="11" style="563" customWidth="1"/>
    <col min="15308" max="15308" width="12.28515625" style="563" customWidth="1"/>
    <col min="15309" max="15311" width="12.85546875" style="563" customWidth="1"/>
    <col min="15312" max="15312" width="10.7109375" style="563" customWidth="1"/>
    <col min="15313" max="15313" width="12.7109375" style="563" customWidth="1"/>
    <col min="15314" max="15314" width="10.85546875" style="563" customWidth="1"/>
    <col min="15315" max="15315" width="11.28515625" style="563" customWidth="1"/>
    <col min="15316" max="15316" width="9.7109375" style="563" customWidth="1"/>
    <col min="15317" max="15317" width="11.140625" style="563" customWidth="1"/>
    <col min="15318" max="15318" width="12.42578125" style="563" customWidth="1"/>
    <col min="15319" max="15324" width="9.7109375" style="563" customWidth="1"/>
    <col min="15325" max="15325" width="6.140625" style="563" customWidth="1"/>
    <col min="15326" max="15555" width="9.140625" style="563"/>
    <col min="15556" max="15556" width="6.85546875" style="563" customWidth="1"/>
    <col min="15557" max="15557" width="27.42578125" style="563" customWidth="1"/>
    <col min="15558" max="15558" width="12.85546875" style="563" customWidth="1"/>
    <col min="15559" max="15559" width="0" style="563" hidden="1" customWidth="1"/>
    <col min="15560" max="15560" width="40.42578125" style="563" customWidth="1"/>
    <col min="15561" max="15561" width="9.140625" style="563" customWidth="1"/>
    <col min="15562" max="15563" width="11" style="563" customWidth="1"/>
    <col min="15564" max="15564" width="12.28515625" style="563" customWidth="1"/>
    <col min="15565" max="15567" width="12.85546875" style="563" customWidth="1"/>
    <col min="15568" max="15568" width="10.7109375" style="563" customWidth="1"/>
    <col min="15569" max="15569" width="12.7109375" style="563" customWidth="1"/>
    <col min="15570" max="15570" width="10.85546875" style="563" customWidth="1"/>
    <col min="15571" max="15571" width="11.28515625" style="563" customWidth="1"/>
    <col min="15572" max="15572" width="9.7109375" style="563" customWidth="1"/>
    <col min="15573" max="15573" width="11.140625" style="563" customWidth="1"/>
    <col min="15574" max="15574" width="12.42578125" style="563" customWidth="1"/>
    <col min="15575" max="15580" width="9.7109375" style="563" customWidth="1"/>
    <col min="15581" max="15581" width="6.140625" style="563" customWidth="1"/>
    <col min="15582" max="15811" width="9.140625" style="563"/>
    <col min="15812" max="15812" width="6.85546875" style="563" customWidth="1"/>
    <col min="15813" max="15813" width="27.42578125" style="563" customWidth="1"/>
    <col min="15814" max="15814" width="12.85546875" style="563" customWidth="1"/>
    <col min="15815" max="15815" width="0" style="563" hidden="1" customWidth="1"/>
    <col min="15816" max="15816" width="40.42578125" style="563" customWidth="1"/>
    <col min="15817" max="15817" width="9.140625" style="563" customWidth="1"/>
    <col min="15818" max="15819" width="11" style="563" customWidth="1"/>
    <col min="15820" max="15820" width="12.28515625" style="563" customWidth="1"/>
    <col min="15821" max="15823" width="12.85546875" style="563" customWidth="1"/>
    <col min="15824" max="15824" width="10.7109375" style="563" customWidth="1"/>
    <col min="15825" max="15825" width="12.7109375" style="563" customWidth="1"/>
    <col min="15826" max="15826" width="10.85546875" style="563" customWidth="1"/>
    <col min="15827" max="15827" width="11.28515625" style="563" customWidth="1"/>
    <col min="15828" max="15828" width="9.7109375" style="563" customWidth="1"/>
    <col min="15829" max="15829" width="11.140625" style="563" customWidth="1"/>
    <col min="15830" max="15830" width="12.42578125" style="563" customWidth="1"/>
    <col min="15831" max="15836" width="9.7109375" style="563" customWidth="1"/>
    <col min="15837" max="15837" width="6.140625" style="563" customWidth="1"/>
    <col min="15838" max="16067" width="9.140625" style="563"/>
    <col min="16068" max="16068" width="6.85546875" style="563" customWidth="1"/>
    <col min="16069" max="16069" width="27.42578125" style="563" customWidth="1"/>
    <col min="16070" max="16070" width="12.85546875" style="563" customWidth="1"/>
    <col min="16071" max="16071" width="0" style="563" hidden="1" customWidth="1"/>
    <col min="16072" max="16072" width="40.42578125" style="563" customWidth="1"/>
    <col min="16073" max="16073" width="9.140625" style="563" customWidth="1"/>
    <col min="16074" max="16075" width="11" style="563" customWidth="1"/>
    <col min="16076" max="16076" width="12.28515625" style="563" customWidth="1"/>
    <col min="16077" max="16079" width="12.85546875" style="563" customWidth="1"/>
    <col min="16080" max="16080" width="10.7109375" style="563" customWidth="1"/>
    <col min="16081" max="16081" width="12.7109375" style="563" customWidth="1"/>
    <col min="16082" max="16082" width="10.85546875" style="563" customWidth="1"/>
    <col min="16083" max="16083" width="11.28515625" style="563" customWidth="1"/>
    <col min="16084" max="16084" width="9.7109375" style="563" customWidth="1"/>
    <col min="16085" max="16085" width="11.140625" style="563" customWidth="1"/>
    <col min="16086" max="16086" width="12.42578125" style="563" customWidth="1"/>
    <col min="16087" max="16092" width="9.7109375" style="563" customWidth="1"/>
    <col min="16093" max="16093" width="6.140625" style="563" customWidth="1"/>
    <col min="16094" max="16369" width="9.140625" style="563"/>
    <col min="16370" max="16384" width="9" style="563" customWidth="1"/>
  </cols>
  <sheetData>
    <row r="1" spans="1:34" ht="22.15" customHeight="1">
      <c r="A1" s="680" t="s">
        <v>1187</v>
      </c>
      <c r="B1" s="680"/>
      <c r="C1" s="680"/>
      <c r="D1" s="680"/>
      <c r="E1" s="680"/>
      <c r="F1" s="680"/>
      <c r="G1" s="680"/>
      <c r="H1" s="680"/>
      <c r="I1" s="680"/>
      <c r="J1" s="680"/>
      <c r="K1" s="680"/>
      <c r="L1" s="680"/>
      <c r="M1" s="680"/>
      <c r="N1" s="680"/>
      <c r="O1" s="680"/>
      <c r="P1" s="680"/>
    </row>
    <row r="2" spans="1:34" ht="47.25" customHeight="1">
      <c r="A2" s="681" t="s">
        <v>1252</v>
      </c>
      <c r="B2" s="681"/>
      <c r="C2" s="681"/>
      <c r="D2" s="681"/>
      <c r="E2" s="681"/>
      <c r="F2" s="681"/>
      <c r="G2" s="681"/>
      <c r="H2" s="681"/>
      <c r="I2" s="681"/>
      <c r="J2" s="681"/>
      <c r="K2" s="681"/>
      <c r="L2" s="681"/>
      <c r="M2" s="681"/>
      <c r="N2" s="681"/>
      <c r="O2" s="681"/>
      <c r="P2" s="681"/>
    </row>
    <row r="3" spans="1:34" ht="22.5" customHeight="1">
      <c r="A3" s="682" t="str">
        <f>+'PL I'!A3</f>
        <v>(Kèm theo Nghị quyết số 31/NQ-HĐND ngày 30/7/2026 của Hội đồng nhân dân xã Na Rì)</v>
      </c>
      <c r="B3" s="682"/>
      <c r="C3" s="682"/>
      <c r="D3" s="682"/>
      <c r="E3" s="682"/>
      <c r="F3" s="682"/>
      <c r="G3" s="682"/>
      <c r="H3" s="682"/>
      <c r="I3" s="682"/>
      <c r="J3" s="682"/>
      <c r="K3" s="682"/>
      <c r="L3" s="682"/>
      <c r="M3" s="682"/>
      <c r="N3" s="682"/>
      <c r="O3" s="682"/>
      <c r="P3" s="682"/>
    </row>
    <row r="4" spans="1:34" ht="28.5" customHeight="1">
      <c r="A4" s="565"/>
      <c r="B4" s="566"/>
      <c r="C4" s="565"/>
      <c r="D4" s="565"/>
      <c r="E4" s="567"/>
      <c r="F4" s="567"/>
      <c r="G4" s="567"/>
      <c r="H4" s="567"/>
      <c r="I4" s="567"/>
      <c r="J4" s="567"/>
      <c r="K4" s="567"/>
      <c r="L4" s="567"/>
      <c r="M4" s="567"/>
      <c r="N4" s="684" t="s">
        <v>778</v>
      </c>
      <c r="O4" s="684"/>
      <c r="P4" s="684"/>
      <c r="W4" s="568" t="e">
        <f>+#REF!</f>
        <v>#REF!</v>
      </c>
      <c r="X4" s="568" t="e">
        <f>+#REF!</f>
        <v>#REF!</v>
      </c>
      <c r="Y4" s="568" t="e">
        <f>+#REF!</f>
        <v>#REF!</v>
      </c>
    </row>
    <row r="5" spans="1:34" ht="44.25" customHeight="1">
      <c r="A5" s="683" t="s">
        <v>1</v>
      </c>
      <c r="B5" s="683" t="s">
        <v>2</v>
      </c>
      <c r="C5" s="683" t="s">
        <v>3</v>
      </c>
      <c r="D5" s="683" t="s">
        <v>5</v>
      </c>
      <c r="E5" s="683" t="s">
        <v>1180</v>
      </c>
      <c r="F5" s="683" t="s">
        <v>1185</v>
      </c>
      <c r="G5" s="683"/>
      <c r="H5" s="683"/>
      <c r="I5" s="683"/>
      <c r="J5" s="683"/>
      <c r="K5" s="683" t="s">
        <v>1188</v>
      </c>
      <c r="L5" s="683"/>
      <c r="M5" s="683"/>
      <c r="N5" s="683"/>
      <c r="O5" s="683" t="s">
        <v>1184</v>
      </c>
      <c r="P5" s="683" t="s">
        <v>8</v>
      </c>
      <c r="W5" s="569">
        <f>+G9</f>
        <v>57671.28</v>
      </c>
      <c r="X5" s="569" t="e">
        <f>+G9-#REF!</f>
        <v>#REF!</v>
      </c>
      <c r="Y5" s="569" t="e">
        <f>+H9-#REF!</f>
        <v>#REF!</v>
      </c>
      <c r="Z5" s="569" t="e">
        <f>+I9-#REF!</f>
        <v>#REF!</v>
      </c>
    </row>
    <row r="6" spans="1:34" ht="36.75" customHeight="1">
      <c r="A6" s="683"/>
      <c r="B6" s="683"/>
      <c r="C6" s="683"/>
      <c r="D6" s="683"/>
      <c r="E6" s="683"/>
      <c r="F6" s="683" t="s">
        <v>1183</v>
      </c>
      <c r="G6" s="683" t="s">
        <v>9</v>
      </c>
      <c r="H6" s="688" t="s">
        <v>1190</v>
      </c>
      <c r="I6" s="688"/>
      <c r="J6" s="688"/>
      <c r="K6" s="683" t="s">
        <v>9</v>
      </c>
      <c r="L6" s="688" t="s">
        <v>1190</v>
      </c>
      <c r="M6" s="688"/>
      <c r="N6" s="688"/>
      <c r="O6" s="683"/>
      <c r="P6" s="683"/>
      <c r="W6" s="570">
        <f>+G9</f>
        <v>57671.28</v>
      </c>
      <c r="X6" s="570">
        <f>+H9</f>
        <v>35685.279999999999</v>
      </c>
      <c r="Y6" s="570">
        <f>+I9</f>
        <v>17500</v>
      </c>
    </row>
    <row r="7" spans="1:34" ht="72.75" customHeight="1">
      <c r="A7" s="683"/>
      <c r="B7" s="683"/>
      <c r="C7" s="683"/>
      <c r="D7" s="683"/>
      <c r="E7" s="683"/>
      <c r="F7" s="683"/>
      <c r="G7" s="683"/>
      <c r="H7" s="548" t="s">
        <v>10</v>
      </c>
      <c r="I7" s="548" t="s">
        <v>1239</v>
      </c>
      <c r="J7" s="548" t="s">
        <v>1238</v>
      </c>
      <c r="K7" s="683"/>
      <c r="L7" s="548" t="s">
        <v>10</v>
      </c>
      <c r="M7" s="548" t="s">
        <v>1239</v>
      </c>
      <c r="N7" s="548" t="s">
        <v>1238</v>
      </c>
      <c r="O7" s="683"/>
      <c r="P7" s="683"/>
      <c r="Q7" s="690" t="s">
        <v>1181</v>
      </c>
      <c r="R7" s="689"/>
      <c r="S7" s="689"/>
      <c r="W7" s="569">
        <f>+G9</f>
        <v>57671.28</v>
      </c>
      <c r="X7" s="569">
        <f>+H9</f>
        <v>35685.279999999999</v>
      </c>
      <c r="Y7" s="569">
        <f>+I9</f>
        <v>17500</v>
      </c>
    </row>
    <row r="8" spans="1:34" ht="47.25" customHeight="1">
      <c r="A8" s="555" t="s">
        <v>48</v>
      </c>
      <c r="B8" s="555" t="s">
        <v>49</v>
      </c>
      <c r="C8" s="555" t="s">
        <v>1083</v>
      </c>
      <c r="D8" s="555">
        <v>1</v>
      </c>
      <c r="E8" s="555">
        <v>2</v>
      </c>
      <c r="F8" s="555">
        <v>3</v>
      </c>
      <c r="G8" s="555" t="s">
        <v>1182</v>
      </c>
      <c r="H8" s="555">
        <v>5</v>
      </c>
      <c r="I8" s="555">
        <v>6</v>
      </c>
      <c r="J8" s="555">
        <v>7</v>
      </c>
      <c r="K8" s="555" t="s">
        <v>1191</v>
      </c>
      <c r="L8" s="555">
        <v>9</v>
      </c>
      <c r="M8" s="555">
        <v>10</v>
      </c>
      <c r="N8" s="555">
        <v>11</v>
      </c>
      <c r="O8" s="555">
        <v>12</v>
      </c>
      <c r="P8" s="555">
        <v>13</v>
      </c>
      <c r="T8" s="564" t="e">
        <f>+#REF!+#REF!</f>
        <v>#REF!</v>
      </c>
      <c r="U8" s="564" t="e">
        <f>+#REF!+#REF!</f>
        <v>#REF!</v>
      </c>
      <c r="V8" s="564" t="e">
        <f>+#REF!+#REF!</f>
        <v>#REF!</v>
      </c>
      <c r="W8" s="564" t="e">
        <f>+#REF!+#REF!</f>
        <v>#REF!</v>
      </c>
      <c r="X8" s="564" t="e">
        <f>+#REF!+#REF!</f>
        <v>#REF!</v>
      </c>
      <c r="Y8" s="564" t="e">
        <f>+#REF!+#REF!</f>
        <v>#REF!</v>
      </c>
      <c r="Z8" s="564" t="e">
        <f>+#REF!+#REF!</f>
        <v>#REF!</v>
      </c>
      <c r="AA8" s="564" t="e">
        <f>+#REF!+#REF!</f>
        <v>#REF!</v>
      </c>
      <c r="AB8" s="564" t="e">
        <f>+#REF!+#REF!</f>
        <v>#REF!</v>
      </c>
      <c r="AC8" s="564" t="e">
        <f>+#REF!+#REF!</f>
        <v>#REF!</v>
      </c>
      <c r="AD8" s="564" t="e">
        <f>+#REF!+#REF!</f>
        <v>#REF!</v>
      </c>
      <c r="AE8" s="564" t="e">
        <f>+#REF!+#REF!</f>
        <v>#REF!</v>
      </c>
    </row>
    <row r="9" spans="1:34" ht="50.25" customHeight="1">
      <c r="A9" s="552"/>
      <c r="B9" s="559" t="s">
        <v>1179</v>
      </c>
      <c r="C9" s="552"/>
      <c r="D9" s="552"/>
      <c r="E9" s="557"/>
      <c r="F9" s="557"/>
      <c r="G9" s="551">
        <f>G10</f>
        <v>57671.28</v>
      </c>
      <c r="H9" s="551">
        <f t="shared" ref="H9:N9" si="0">H10</f>
        <v>35685.279999999999</v>
      </c>
      <c r="I9" s="551">
        <f t="shared" si="0"/>
        <v>17500</v>
      </c>
      <c r="J9" s="551">
        <f t="shared" si="0"/>
        <v>4486</v>
      </c>
      <c r="K9" s="551">
        <f t="shared" si="0"/>
        <v>57671.28</v>
      </c>
      <c r="L9" s="551">
        <f t="shared" si="0"/>
        <v>35685.279999999999</v>
      </c>
      <c r="M9" s="551">
        <f t="shared" si="0"/>
        <v>17500</v>
      </c>
      <c r="N9" s="551">
        <f t="shared" si="0"/>
        <v>4486</v>
      </c>
      <c r="O9" s="557"/>
      <c r="P9" s="556"/>
      <c r="T9" s="691">
        <v>2022</v>
      </c>
      <c r="U9" s="691"/>
      <c r="V9" s="691"/>
      <c r="W9" s="692">
        <v>2023</v>
      </c>
      <c r="X9" s="692"/>
      <c r="Y9" s="692"/>
      <c r="Z9" s="689">
        <v>2024</v>
      </c>
      <c r="AA9" s="689"/>
      <c r="AB9" s="689"/>
      <c r="AC9" s="689">
        <v>2025</v>
      </c>
      <c r="AD9" s="689"/>
      <c r="AE9" s="689"/>
    </row>
    <row r="10" spans="1:34" ht="52.5" customHeight="1">
      <c r="A10" s="559" t="s">
        <v>48</v>
      </c>
      <c r="B10" s="558" t="s">
        <v>1189</v>
      </c>
      <c r="C10" s="558"/>
      <c r="D10" s="558"/>
      <c r="E10" s="557"/>
      <c r="F10" s="557"/>
      <c r="G10" s="551">
        <f>G11+G27</f>
        <v>57671.28</v>
      </c>
      <c r="H10" s="551">
        <f>H11+H27</f>
        <v>35685.279999999999</v>
      </c>
      <c r="I10" s="551">
        <f t="shared" ref="I10:M10" si="1">I11+I27</f>
        <v>17500</v>
      </c>
      <c r="J10" s="551">
        <f t="shared" si="1"/>
        <v>4486</v>
      </c>
      <c r="K10" s="551">
        <f t="shared" si="1"/>
        <v>57671.28</v>
      </c>
      <c r="L10" s="551">
        <f t="shared" si="1"/>
        <v>35685.279999999999</v>
      </c>
      <c r="M10" s="551">
        <f t="shared" si="1"/>
        <v>17500</v>
      </c>
      <c r="N10" s="551">
        <f>N11+N27</f>
        <v>4486</v>
      </c>
      <c r="O10" s="557"/>
      <c r="P10" s="556"/>
      <c r="Q10" s="571" t="e">
        <f>+G10-#REF!</f>
        <v>#REF!</v>
      </c>
      <c r="W10" s="572"/>
      <c r="X10" s="572"/>
      <c r="Y10" s="572"/>
    </row>
    <row r="11" spans="1:34" ht="83.25" customHeight="1">
      <c r="A11" s="559" t="s">
        <v>14</v>
      </c>
      <c r="B11" s="573" t="s">
        <v>1237</v>
      </c>
      <c r="C11" s="558"/>
      <c r="D11" s="558"/>
      <c r="E11" s="557"/>
      <c r="F11" s="557"/>
      <c r="G11" s="551">
        <f>G12+G18+G23+G25</f>
        <v>55788.28</v>
      </c>
      <c r="H11" s="551">
        <f>H12+H18+H23+H25</f>
        <v>35049.279999999999</v>
      </c>
      <c r="I11" s="551">
        <f t="shared" ref="I11:M11" si="2">I12+I18+I23+I25</f>
        <v>17500</v>
      </c>
      <c r="J11" s="551">
        <f t="shared" si="2"/>
        <v>3239</v>
      </c>
      <c r="K11" s="551">
        <f t="shared" si="2"/>
        <v>55788.28</v>
      </c>
      <c r="L11" s="551">
        <f t="shared" si="2"/>
        <v>35049.279999999999</v>
      </c>
      <c r="M11" s="551">
        <f t="shared" si="2"/>
        <v>17500</v>
      </c>
      <c r="N11" s="551">
        <f>N12+N18+N23+N25</f>
        <v>3239</v>
      </c>
      <c r="O11" s="557"/>
      <c r="P11" s="556"/>
      <c r="Q11" s="571"/>
      <c r="W11" s="572"/>
      <c r="X11" s="572"/>
      <c r="Y11" s="572"/>
    </row>
    <row r="12" spans="1:34" ht="170.25" customHeight="1">
      <c r="A12" s="559" t="s">
        <v>16</v>
      </c>
      <c r="B12" s="574" t="s">
        <v>1242</v>
      </c>
      <c r="C12" s="558"/>
      <c r="D12" s="558"/>
      <c r="E12" s="557"/>
      <c r="F12" s="557"/>
      <c r="G12" s="547">
        <f>SUM(G13:G17)</f>
        <v>29562</v>
      </c>
      <c r="H12" s="547">
        <f>SUM(H13:H17)</f>
        <v>19371</v>
      </c>
      <c r="I12" s="547">
        <f t="shared" ref="I12:N12" si="3">SUM(I13:I17)</f>
        <v>6952</v>
      </c>
      <c r="J12" s="547">
        <f t="shared" si="3"/>
        <v>3239</v>
      </c>
      <c r="K12" s="547">
        <f t="shared" si="3"/>
        <v>29562</v>
      </c>
      <c r="L12" s="547">
        <f t="shared" si="3"/>
        <v>19371</v>
      </c>
      <c r="M12" s="547">
        <f t="shared" si="3"/>
        <v>6952</v>
      </c>
      <c r="N12" s="547">
        <f t="shared" si="3"/>
        <v>3239</v>
      </c>
      <c r="O12" s="557"/>
      <c r="P12" s="556"/>
      <c r="Q12" s="571"/>
      <c r="W12" s="572"/>
      <c r="X12" s="572"/>
      <c r="Y12" s="572"/>
      <c r="AH12" s="571"/>
    </row>
    <row r="13" spans="1:34" ht="60" customHeight="1">
      <c r="A13" s="546">
        <v>1</v>
      </c>
      <c r="B13" s="575" t="s">
        <v>1195</v>
      </c>
      <c r="C13" s="576" t="s">
        <v>1224</v>
      </c>
      <c r="D13" s="576" t="s">
        <v>1233</v>
      </c>
      <c r="E13" s="576" t="s">
        <v>1235</v>
      </c>
      <c r="F13" s="557"/>
      <c r="G13" s="577">
        <f>H13+I13+J13</f>
        <v>10000</v>
      </c>
      <c r="H13" s="577">
        <v>10000</v>
      </c>
      <c r="I13" s="551"/>
      <c r="J13" s="551"/>
      <c r="K13" s="577">
        <f>L13+M13+N13</f>
        <v>10000</v>
      </c>
      <c r="L13" s="577">
        <v>10000</v>
      </c>
      <c r="M13" s="551"/>
      <c r="N13" s="551"/>
      <c r="O13" s="693" t="s">
        <v>1194</v>
      </c>
      <c r="P13" s="556"/>
      <c r="Q13" s="571"/>
      <c r="W13" s="572"/>
      <c r="X13" s="572"/>
      <c r="Y13" s="572"/>
    </row>
    <row r="14" spans="1:34" ht="87.75" customHeight="1">
      <c r="A14" s="546">
        <v>2</v>
      </c>
      <c r="B14" s="575" t="s">
        <v>1196</v>
      </c>
      <c r="C14" s="576" t="s">
        <v>1225</v>
      </c>
      <c r="D14" s="576" t="s">
        <v>1234</v>
      </c>
      <c r="E14" s="576" t="s">
        <v>1229</v>
      </c>
      <c r="F14" s="557"/>
      <c r="G14" s="577">
        <f t="shared" ref="G14:G26" si="4">H14+I14+J14</f>
        <v>5775</v>
      </c>
      <c r="H14" s="578">
        <v>3162</v>
      </c>
      <c r="I14" s="578">
        <v>2613</v>
      </c>
      <c r="J14" s="551"/>
      <c r="K14" s="577">
        <f t="shared" ref="K14:K17" si="5">L14+M14+N14</f>
        <v>5775</v>
      </c>
      <c r="L14" s="578">
        <v>3162</v>
      </c>
      <c r="M14" s="578">
        <v>2613</v>
      </c>
      <c r="N14" s="551"/>
      <c r="O14" s="693"/>
      <c r="P14" s="556"/>
      <c r="Q14" s="571"/>
      <c r="W14" s="572"/>
      <c r="X14" s="572"/>
      <c r="Y14" s="572"/>
    </row>
    <row r="15" spans="1:34" ht="111" customHeight="1">
      <c r="A15" s="546">
        <v>3</v>
      </c>
      <c r="B15" s="575" t="s">
        <v>1197</v>
      </c>
      <c r="C15" s="576" t="s">
        <v>1226</v>
      </c>
      <c r="D15" s="576" t="s">
        <v>1212</v>
      </c>
      <c r="E15" s="560" t="s">
        <v>1230</v>
      </c>
      <c r="F15" s="557"/>
      <c r="G15" s="577">
        <f t="shared" si="4"/>
        <v>3239</v>
      </c>
      <c r="H15" s="551"/>
      <c r="I15" s="551"/>
      <c r="J15" s="579">
        <v>3239</v>
      </c>
      <c r="K15" s="577">
        <f t="shared" si="5"/>
        <v>3239</v>
      </c>
      <c r="L15" s="551"/>
      <c r="M15" s="551"/>
      <c r="N15" s="579">
        <v>3239</v>
      </c>
      <c r="O15" s="693"/>
      <c r="P15" s="556"/>
      <c r="Q15" s="571"/>
      <c r="W15" s="572"/>
      <c r="X15" s="572"/>
      <c r="Y15" s="572"/>
    </row>
    <row r="16" spans="1:34" ht="90" customHeight="1">
      <c r="A16" s="546">
        <v>4</v>
      </c>
      <c r="B16" s="575" t="s">
        <v>1198</v>
      </c>
      <c r="C16" s="576" t="s">
        <v>1227</v>
      </c>
      <c r="D16" s="576" t="s">
        <v>1219</v>
      </c>
      <c r="E16" s="560" t="s">
        <v>1231</v>
      </c>
      <c r="F16" s="557"/>
      <c r="G16" s="577">
        <f t="shared" si="4"/>
        <v>5500</v>
      </c>
      <c r="H16" s="580">
        <v>5500</v>
      </c>
      <c r="I16" s="551"/>
      <c r="J16" s="551"/>
      <c r="K16" s="577">
        <f t="shared" si="5"/>
        <v>5500</v>
      </c>
      <c r="L16" s="580">
        <v>5500</v>
      </c>
      <c r="M16" s="551"/>
      <c r="N16" s="551"/>
      <c r="O16" s="693"/>
      <c r="P16" s="556"/>
      <c r="Q16" s="571"/>
      <c r="W16" s="572"/>
      <c r="X16" s="572"/>
      <c r="Y16" s="572"/>
    </row>
    <row r="17" spans="1:32" ht="92.25" customHeight="1">
      <c r="A17" s="546">
        <v>5</v>
      </c>
      <c r="B17" s="575" t="s">
        <v>1199</v>
      </c>
      <c r="C17" s="576" t="s">
        <v>1228</v>
      </c>
      <c r="D17" s="576" t="s">
        <v>1223</v>
      </c>
      <c r="E17" s="560" t="s">
        <v>1232</v>
      </c>
      <c r="F17" s="557"/>
      <c r="G17" s="577">
        <f t="shared" si="4"/>
        <v>5048</v>
      </c>
      <c r="H17" s="581">
        <v>709</v>
      </c>
      <c r="I17" s="581">
        <v>4339</v>
      </c>
      <c r="J17" s="551"/>
      <c r="K17" s="577">
        <f t="shared" si="5"/>
        <v>5048</v>
      </c>
      <c r="L17" s="581">
        <v>709</v>
      </c>
      <c r="M17" s="581">
        <v>4339</v>
      </c>
      <c r="N17" s="551"/>
      <c r="O17" s="693"/>
      <c r="P17" s="556"/>
      <c r="Q17" s="571"/>
      <c r="W17" s="572"/>
      <c r="X17" s="572"/>
      <c r="Y17" s="572"/>
    </row>
    <row r="18" spans="1:32" ht="146.25" customHeight="1">
      <c r="A18" s="559" t="s">
        <v>26</v>
      </c>
      <c r="B18" s="574" t="s">
        <v>1243</v>
      </c>
      <c r="C18" s="558"/>
      <c r="D18" s="558"/>
      <c r="E18" s="557"/>
      <c r="F18" s="557"/>
      <c r="G18" s="547">
        <f>SUM(G19:G22)</f>
        <v>15378.279999999999</v>
      </c>
      <c r="H18" s="547">
        <f>SUM(H19:H22)</f>
        <v>10178.279999999999</v>
      </c>
      <c r="I18" s="547">
        <f t="shared" ref="I18:N18" si="6">SUM(I19:I22)</f>
        <v>5200</v>
      </c>
      <c r="J18" s="547">
        <f t="shared" si="6"/>
        <v>0</v>
      </c>
      <c r="K18" s="547">
        <f t="shared" si="6"/>
        <v>15378.279999999999</v>
      </c>
      <c r="L18" s="547">
        <f t="shared" si="6"/>
        <v>10178.279999999999</v>
      </c>
      <c r="M18" s="547">
        <f t="shared" si="6"/>
        <v>5200</v>
      </c>
      <c r="N18" s="547">
        <f t="shared" si="6"/>
        <v>0</v>
      </c>
      <c r="O18" s="557"/>
      <c r="P18" s="556"/>
      <c r="Q18" s="571"/>
      <c r="W18" s="572"/>
      <c r="X18" s="572"/>
      <c r="Y18" s="572"/>
    </row>
    <row r="19" spans="1:32" ht="109.5" customHeight="1">
      <c r="A19" s="546">
        <v>1</v>
      </c>
      <c r="B19" s="575" t="s">
        <v>1207</v>
      </c>
      <c r="C19" s="582" t="s">
        <v>1222</v>
      </c>
      <c r="D19" s="583">
        <v>2026</v>
      </c>
      <c r="E19" s="584" t="s">
        <v>1207</v>
      </c>
      <c r="F19" s="557"/>
      <c r="G19" s="577">
        <f>H19+I19+J19</f>
        <v>1178.28</v>
      </c>
      <c r="H19" s="585">
        <v>1178.28</v>
      </c>
      <c r="I19" s="585"/>
      <c r="J19" s="585"/>
      <c r="K19" s="577">
        <f t="shared" ref="K19:K22" si="7">L19+M19+N19</f>
        <v>1178.28</v>
      </c>
      <c r="L19" s="610">
        <v>1178.28</v>
      </c>
      <c r="M19" s="551"/>
      <c r="N19" s="585"/>
      <c r="O19" s="685" t="s">
        <v>1194</v>
      </c>
      <c r="P19" s="562" t="s">
        <v>1236</v>
      </c>
      <c r="Q19" s="571"/>
      <c r="W19" s="572"/>
      <c r="X19" s="572"/>
      <c r="Y19" s="572"/>
    </row>
    <row r="20" spans="1:32" ht="163.5" customHeight="1">
      <c r="A20" s="546">
        <v>2</v>
      </c>
      <c r="B20" s="575" t="s">
        <v>1208</v>
      </c>
      <c r="C20" s="582" t="s">
        <v>1220</v>
      </c>
      <c r="D20" s="576" t="s">
        <v>1212</v>
      </c>
      <c r="E20" s="561" t="s">
        <v>1216</v>
      </c>
      <c r="F20" s="557"/>
      <c r="G20" s="577">
        <f t="shared" si="4"/>
        <v>6200</v>
      </c>
      <c r="H20" s="585">
        <v>3000</v>
      </c>
      <c r="I20" s="585">
        <v>3200</v>
      </c>
      <c r="J20" s="551"/>
      <c r="K20" s="577">
        <f t="shared" si="7"/>
        <v>6200</v>
      </c>
      <c r="L20" s="585">
        <v>3000</v>
      </c>
      <c r="M20" s="585">
        <v>3200</v>
      </c>
      <c r="N20" s="551"/>
      <c r="O20" s="686"/>
      <c r="P20" s="556"/>
      <c r="Q20" s="571"/>
      <c r="W20" s="572"/>
      <c r="X20" s="572"/>
      <c r="Y20" s="572"/>
    </row>
    <row r="21" spans="1:32" ht="129" customHeight="1">
      <c r="A21" s="546">
        <v>3</v>
      </c>
      <c r="B21" s="575" t="s">
        <v>1200</v>
      </c>
      <c r="C21" s="582" t="s">
        <v>1221</v>
      </c>
      <c r="D21" s="576" t="s">
        <v>1212</v>
      </c>
      <c r="E21" s="561" t="s">
        <v>1217</v>
      </c>
      <c r="F21" s="557"/>
      <c r="G21" s="577">
        <f t="shared" si="4"/>
        <v>6000</v>
      </c>
      <c r="H21" s="586">
        <v>6000</v>
      </c>
      <c r="I21" s="551"/>
      <c r="J21" s="551"/>
      <c r="K21" s="577">
        <f t="shared" si="7"/>
        <v>6000</v>
      </c>
      <c r="L21" s="586">
        <v>6000</v>
      </c>
      <c r="M21" s="551"/>
      <c r="N21" s="551"/>
      <c r="O21" s="686"/>
      <c r="P21" s="556"/>
      <c r="Q21" s="571"/>
      <c r="W21" s="572"/>
      <c r="X21" s="572"/>
      <c r="Y21" s="572"/>
    </row>
    <row r="22" spans="1:32" ht="103.5" customHeight="1">
      <c r="A22" s="546">
        <v>4</v>
      </c>
      <c r="B22" s="575" t="s">
        <v>1201</v>
      </c>
      <c r="C22" s="576" t="s">
        <v>1215</v>
      </c>
      <c r="D22" s="576" t="s">
        <v>1219</v>
      </c>
      <c r="E22" s="561" t="s">
        <v>1218</v>
      </c>
      <c r="F22" s="557"/>
      <c r="G22" s="577">
        <f t="shared" si="4"/>
        <v>2000</v>
      </c>
      <c r="H22" s="551"/>
      <c r="I22" s="587">
        <v>2000</v>
      </c>
      <c r="J22" s="551"/>
      <c r="K22" s="577">
        <f t="shared" si="7"/>
        <v>2000</v>
      </c>
      <c r="L22" s="551"/>
      <c r="M22" s="587">
        <v>2000</v>
      </c>
      <c r="N22" s="551"/>
      <c r="O22" s="687"/>
      <c r="P22" s="556"/>
      <c r="Q22" s="571"/>
      <c r="W22" s="572"/>
      <c r="X22" s="572"/>
      <c r="Y22" s="572"/>
    </row>
    <row r="23" spans="1:32" ht="107.25" customHeight="1">
      <c r="A23" s="559" t="s">
        <v>1202</v>
      </c>
      <c r="B23" s="574" t="s">
        <v>1245</v>
      </c>
      <c r="C23" s="558"/>
      <c r="D23" s="558"/>
      <c r="E23" s="557"/>
      <c r="F23" s="557"/>
      <c r="G23" s="547">
        <f>G24</f>
        <v>6500</v>
      </c>
      <c r="H23" s="547">
        <f t="shared" ref="H23:N23" si="8">H24</f>
        <v>2500</v>
      </c>
      <c r="I23" s="547">
        <f t="shared" si="8"/>
        <v>4000</v>
      </c>
      <c r="J23" s="547">
        <f t="shared" si="8"/>
        <v>0</v>
      </c>
      <c r="K23" s="547">
        <f t="shared" si="8"/>
        <v>6500</v>
      </c>
      <c r="L23" s="547">
        <f t="shared" si="8"/>
        <v>2500</v>
      </c>
      <c r="M23" s="547">
        <f t="shared" si="8"/>
        <v>4000</v>
      </c>
      <c r="N23" s="547">
        <f t="shared" si="8"/>
        <v>0</v>
      </c>
      <c r="O23" s="557"/>
      <c r="P23" s="556"/>
      <c r="Q23" s="571"/>
      <c r="W23" s="572"/>
      <c r="X23" s="572"/>
      <c r="Y23" s="572"/>
    </row>
    <row r="24" spans="1:32" ht="107.25" customHeight="1">
      <c r="A24" s="546">
        <v>1</v>
      </c>
      <c r="B24" s="575" t="s">
        <v>1203</v>
      </c>
      <c r="C24" s="576" t="s">
        <v>1211</v>
      </c>
      <c r="D24" s="576" t="s">
        <v>1212</v>
      </c>
      <c r="E24" s="576" t="s">
        <v>1214</v>
      </c>
      <c r="F24" s="557"/>
      <c r="G24" s="577">
        <f t="shared" si="4"/>
        <v>6500</v>
      </c>
      <c r="H24" s="588">
        <v>2500</v>
      </c>
      <c r="I24" s="588">
        <v>4000</v>
      </c>
      <c r="J24" s="551"/>
      <c r="K24" s="577">
        <f t="shared" ref="K24" si="9">L24+M24+N24</f>
        <v>6500</v>
      </c>
      <c r="L24" s="588">
        <v>2500</v>
      </c>
      <c r="M24" s="588">
        <v>4000</v>
      </c>
      <c r="N24" s="556"/>
      <c r="O24" s="562" t="s">
        <v>1194</v>
      </c>
      <c r="P24" s="556"/>
      <c r="Q24" s="571"/>
      <c r="W24" s="572"/>
      <c r="X24" s="572"/>
      <c r="Y24" s="572"/>
    </row>
    <row r="25" spans="1:32" ht="294" customHeight="1">
      <c r="A25" s="559" t="s">
        <v>1247</v>
      </c>
      <c r="B25" s="574" t="s">
        <v>1244</v>
      </c>
      <c r="C25" s="558"/>
      <c r="D25" s="583"/>
      <c r="E25" s="557"/>
      <c r="F25" s="557"/>
      <c r="G25" s="547">
        <f>G26</f>
        <v>4348</v>
      </c>
      <c r="H25" s="547">
        <f>H26</f>
        <v>3000</v>
      </c>
      <c r="I25" s="547">
        <f t="shared" ref="I25:N25" si="10">I26</f>
        <v>1348</v>
      </c>
      <c r="J25" s="547">
        <f t="shared" si="10"/>
        <v>0</v>
      </c>
      <c r="K25" s="547">
        <f t="shared" si="10"/>
        <v>4348</v>
      </c>
      <c r="L25" s="547">
        <f t="shared" si="10"/>
        <v>3000</v>
      </c>
      <c r="M25" s="547">
        <f t="shared" si="10"/>
        <v>1348</v>
      </c>
      <c r="N25" s="547">
        <f t="shared" si="10"/>
        <v>0</v>
      </c>
      <c r="O25" s="557"/>
      <c r="P25" s="556"/>
      <c r="Q25" s="571"/>
      <c r="W25" s="572"/>
      <c r="X25" s="572"/>
      <c r="Y25" s="572"/>
    </row>
    <row r="26" spans="1:32" ht="81.75" customHeight="1">
      <c r="A26" s="546">
        <v>1</v>
      </c>
      <c r="B26" s="575" t="s">
        <v>1204</v>
      </c>
      <c r="C26" s="575" t="s">
        <v>1210</v>
      </c>
      <c r="D26" s="576" t="s">
        <v>1212</v>
      </c>
      <c r="E26" s="576" t="s">
        <v>1213</v>
      </c>
      <c r="F26" s="557"/>
      <c r="G26" s="577">
        <f t="shared" si="4"/>
        <v>4348</v>
      </c>
      <c r="H26" s="589">
        <v>3000</v>
      </c>
      <c r="I26" s="589">
        <v>1348</v>
      </c>
      <c r="J26" s="551"/>
      <c r="K26" s="577">
        <f t="shared" ref="K26" si="11">L26+M26+N26</f>
        <v>4348</v>
      </c>
      <c r="L26" s="589">
        <v>3000</v>
      </c>
      <c r="M26" s="589">
        <v>1348</v>
      </c>
      <c r="N26" s="556"/>
      <c r="O26" s="562" t="s">
        <v>1194</v>
      </c>
      <c r="P26" s="556"/>
      <c r="Q26" s="571"/>
      <c r="W26" s="572"/>
      <c r="X26" s="572"/>
      <c r="Y26" s="572"/>
    </row>
    <row r="27" spans="1:32" s="592" customFormat="1" ht="138" customHeight="1">
      <c r="A27" s="553" t="s">
        <v>34</v>
      </c>
      <c r="B27" s="554" t="s">
        <v>1192</v>
      </c>
      <c r="C27" s="554"/>
      <c r="D27" s="553"/>
      <c r="E27" s="557"/>
      <c r="F27" s="557"/>
      <c r="G27" s="551">
        <f>G28</f>
        <v>1883</v>
      </c>
      <c r="H27" s="551">
        <f t="shared" ref="H27:N27" si="12">H28</f>
        <v>636</v>
      </c>
      <c r="I27" s="551">
        <f t="shared" si="12"/>
        <v>0</v>
      </c>
      <c r="J27" s="551">
        <f t="shared" si="12"/>
        <v>1247</v>
      </c>
      <c r="K27" s="551">
        <f t="shared" si="12"/>
        <v>1883</v>
      </c>
      <c r="L27" s="551">
        <f t="shared" si="12"/>
        <v>636</v>
      </c>
      <c r="M27" s="551">
        <f t="shared" si="12"/>
        <v>0</v>
      </c>
      <c r="N27" s="551">
        <f t="shared" si="12"/>
        <v>1247</v>
      </c>
      <c r="O27" s="557"/>
      <c r="P27" s="556"/>
      <c r="Q27" s="590"/>
      <c r="R27" s="590"/>
      <c r="S27" s="590"/>
      <c r="T27" s="591"/>
      <c r="U27" s="528"/>
      <c r="V27" s="528"/>
      <c r="W27" s="591"/>
      <c r="X27" s="528"/>
      <c r="Y27" s="528"/>
      <c r="AF27" s="593"/>
    </row>
    <row r="28" spans="1:32" s="596" customFormat="1" ht="234" customHeight="1">
      <c r="A28" s="549" t="s">
        <v>985</v>
      </c>
      <c r="B28" s="550" t="s">
        <v>1246</v>
      </c>
      <c r="C28" s="550"/>
      <c r="D28" s="549"/>
      <c r="E28" s="545"/>
      <c r="F28" s="545"/>
      <c r="G28" s="547">
        <f>G29</f>
        <v>1883</v>
      </c>
      <c r="H28" s="547">
        <f t="shared" ref="H28:N28" si="13">H29</f>
        <v>636</v>
      </c>
      <c r="I28" s="547">
        <f t="shared" si="13"/>
        <v>0</v>
      </c>
      <c r="J28" s="547">
        <f t="shared" si="13"/>
        <v>1247</v>
      </c>
      <c r="K28" s="547">
        <f t="shared" si="13"/>
        <v>1883</v>
      </c>
      <c r="L28" s="547">
        <f t="shared" si="13"/>
        <v>636</v>
      </c>
      <c r="M28" s="547">
        <f t="shared" si="13"/>
        <v>0</v>
      </c>
      <c r="N28" s="547">
        <f t="shared" si="13"/>
        <v>1247</v>
      </c>
      <c r="O28" s="545"/>
      <c r="P28" s="544"/>
      <c r="Q28" s="594"/>
      <c r="R28" s="594"/>
      <c r="S28" s="594"/>
      <c r="T28" s="595"/>
      <c r="U28" s="542"/>
      <c r="V28" s="542"/>
      <c r="W28" s="595"/>
      <c r="X28" s="542"/>
      <c r="Y28" s="542"/>
      <c r="AF28" s="597"/>
    </row>
    <row r="29" spans="1:32" ht="150.75" customHeight="1">
      <c r="A29" s="546">
        <v>1</v>
      </c>
      <c r="B29" s="598" t="s">
        <v>1205</v>
      </c>
      <c r="C29" s="582" t="s">
        <v>1206</v>
      </c>
      <c r="D29" s="583" t="s">
        <v>1193</v>
      </c>
      <c r="E29" s="599" t="s">
        <v>1209</v>
      </c>
      <c r="F29" s="562"/>
      <c r="G29" s="577">
        <f t="shared" ref="G29" si="14">H29+I29+J29</f>
        <v>1883</v>
      </c>
      <c r="H29" s="600">
        <v>636</v>
      </c>
      <c r="I29" s="601"/>
      <c r="J29" s="600">
        <v>1247</v>
      </c>
      <c r="K29" s="577">
        <f t="shared" ref="K29" si="15">L29+M29+N29</f>
        <v>1883</v>
      </c>
      <c r="L29" s="600">
        <v>636</v>
      </c>
      <c r="M29" s="601"/>
      <c r="N29" s="600">
        <v>1247</v>
      </c>
      <c r="O29" s="562" t="s">
        <v>1194</v>
      </c>
      <c r="P29" s="543"/>
      <c r="Q29" s="602">
        <f t="shared" ref="Q29" si="16">+R29+S29</f>
        <v>1012</v>
      </c>
      <c r="R29" s="602">
        <f t="shared" ref="R29:S29" si="17">+U29+X29+AA29+AD29</f>
        <v>920</v>
      </c>
      <c r="S29" s="602">
        <f t="shared" si="17"/>
        <v>92</v>
      </c>
      <c r="T29" s="564">
        <f t="shared" ref="T29" si="18">+U29+V29</f>
        <v>0</v>
      </c>
      <c r="U29" s="529"/>
      <c r="V29" s="529"/>
      <c r="W29" s="564">
        <f t="shared" ref="W29" si="19">+X29+Y29</f>
        <v>44</v>
      </c>
      <c r="X29" s="529">
        <v>40</v>
      </c>
      <c r="Y29" s="529">
        <v>4</v>
      </c>
      <c r="Z29" s="563">
        <f t="shared" ref="Z29" si="20">+AA29+AB29</f>
        <v>616</v>
      </c>
      <c r="AA29" s="563">
        <f>440+120</f>
        <v>560</v>
      </c>
      <c r="AB29" s="563">
        <f>44+12</f>
        <v>56</v>
      </c>
      <c r="AC29" s="563">
        <f t="shared" ref="AC29" si="21">+AD29+AE29</f>
        <v>352</v>
      </c>
      <c r="AD29" s="563">
        <v>320</v>
      </c>
      <c r="AE29" s="563">
        <v>32</v>
      </c>
    </row>
    <row r="30" spans="1:32">
      <c r="A30" s="535"/>
      <c r="B30" s="536"/>
      <c r="C30" s="535"/>
      <c r="D30" s="537"/>
      <c r="E30" s="538"/>
      <c r="F30" s="538"/>
      <c r="G30" s="539"/>
      <c r="H30" s="540"/>
      <c r="I30" s="540"/>
      <c r="J30" s="540"/>
      <c r="K30" s="540"/>
      <c r="L30" s="540"/>
      <c r="M30" s="540"/>
      <c r="N30" s="540"/>
      <c r="O30" s="538"/>
      <c r="P30" s="539"/>
      <c r="T30" s="563"/>
    </row>
    <row r="31" spans="1:32">
      <c r="A31" s="535"/>
      <c r="B31" s="536"/>
      <c r="C31" s="535"/>
      <c r="D31" s="537"/>
      <c r="E31" s="538"/>
      <c r="F31" s="538"/>
      <c r="G31" s="539"/>
      <c r="H31" s="540"/>
      <c r="I31" s="540"/>
      <c r="J31" s="540"/>
      <c r="K31" s="540"/>
      <c r="L31" s="540"/>
      <c r="M31" s="540"/>
      <c r="N31" s="540"/>
      <c r="O31" s="538"/>
      <c r="P31" s="539"/>
      <c r="T31" s="563"/>
    </row>
    <row r="32" spans="1:32">
      <c r="A32" s="535"/>
      <c r="B32" s="536"/>
      <c r="C32" s="535"/>
      <c r="D32" s="537"/>
      <c r="E32" s="538"/>
      <c r="F32" s="538"/>
      <c r="G32" s="539"/>
      <c r="H32" s="540"/>
      <c r="I32" s="540"/>
      <c r="J32" s="540"/>
      <c r="K32" s="540"/>
      <c r="L32" s="540"/>
      <c r="M32" s="540"/>
      <c r="N32" s="540"/>
      <c r="O32" s="538"/>
      <c r="P32" s="539"/>
      <c r="T32" s="563"/>
    </row>
    <row r="33" spans="1:16" s="563" customFormat="1">
      <c r="A33" s="535"/>
      <c r="B33" s="536"/>
      <c r="C33" s="535"/>
      <c r="D33" s="537"/>
      <c r="E33" s="538"/>
      <c r="F33" s="538"/>
      <c r="G33" s="539"/>
      <c r="H33" s="540"/>
      <c r="I33" s="540"/>
      <c r="J33" s="540"/>
      <c r="K33" s="540"/>
      <c r="L33" s="540"/>
      <c r="M33" s="540"/>
      <c r="N33" s="540"/>
      <c r="O33" s="538"/>
      <c r="P33" s="539"/>
    </row>
    <row r="34" spans="1:16" s="563" customFormat="1">
      <c r="A34" s="535"/>
      <c r="B34" s="536"/>
      <c r="C34" s="535"/>
      <c r="D34" s="537"/>
      <c r="E34" s="538"/>
      <c r="F34" s="538"/>
      <c r="G34" s="539"/>
      <c r="H34" s="540"/>
      <c r="I34" s="540"/>
      <c r="J34" s="540"/>
      <c r="K34" s="540"/>
      <c r="L34" s="540"/>
      <c r="M34" s="540"/>
      <c r="N34" s="540"/>
      <c r="O34" s="538"/>
      <c r="P34" s="539"/>
    </row>
    <row r="35" spans="1:16" s="563" customFormat="1">
      <c r="A35" s="535"/>
      <c r="B35" s="536"/>
      <c r="C35" s="535"/>
      <c r="D35" s="537"/>
      <c r="E35" s="538"/>
      <c r="F35" s="538"/>
      <c r="G35" s="539"/>
      <c r="H35" s="540"/>
      <c r="I35" s="540"/>
      <c r="J35" s="540"/>
      <c r="K35" s="540"/>
      <c r="L35" s="540"/>
      <c r="M35" s="540"/>
      <c r="N35" s="540"/>
      <c r="O35" s="538"/>
      <c r="P35" s="539"/>
    </row>
    <row r="36" spans="1:16" s="563" customFormat="1">
      <c r="A36" s="535"/>
      <c r="B36" s="536"/>
      <c r="C36" s="535"/>
      <c r="D36" s="537"/>
      <c r="E36" s="538"/>
      <c r="F36" s="538"/>
      <c r="G36" s="539"/>
      <c r="H36" s="540"/>
      <c r="I36" s="540"/>
      <c r="J36" s="540"/>
      <c r="K36" s="540"/>
      <c r="L36" s="540"/>
      <c r="M36" s="540"/>
      <c r="N36" s="540"/>
      <c r="O36" s="538"/>
      <c r="P36" s="539"/>
    </row>
  </sheetData>
  <mergeCells count="25">
    <mergeCell ref="O19:O22"/>
    <mergeCell ref="G6:G7"/>
    <mergeCell ref="H6:J6"/>
    <mergeCell ref="Z9:AB9"/>
    <mergeCell ref="AC9:AE9"/>
    <mergeCell ref="K6:K7"/>
    <mergeCell ref="L6:N6"/>
    <mergeCell ref="Q7:S7"/>
    <mergeCell ref="T9:V9"/>
    <mergeCell ref="W9:Y9"/>
    <mergeCell ref="O13:O17"/>
    <mergeCell ref="A1:P1"/>
    <mergeCell ref="A2:P2"/>
    <mergeCell ref="A3:P3"/>
    <mergeCell ref="A5:A7"/>
    <mergeCell ref="B5:B7"/>
    <mergeCell ref="C5:C7"/>
    <mergeCell ref="D5:D7"/>
    <mergeCell ref="E5:E7"/>
    <mergeCell ref="F5:J5"/>
    <mergeCell ref="N4:P4"/>
    <mergeCell ref="K5:N5"/>
    <mergeCell ref="O5:O7"/>
    <mergeCell ref="P5:P7"/>
    <mergeCell ref="F6:F7"/>
  </mergeCells>
  <pageMargins left="0.51181102362204722" right="0.11811023622047245" top="0.35433070866141736" bottom="0.35433070866141736" header="0.31496062992125984" footer="0.31496062992125984"/>
  <pageSetup paperSize="9" scale="50" fitToWidth="0" orientation="landscape" r:id="rId1"/>
  <rowBreaks count="1" manualBreakCount="1">
    <brk id="17"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topLeftCell="A7" workbookViewId="0">
      <selection activeCell="D7" sqref="D7"/>
    </sheetView>
  </sheetViews>
  <sheetFormatPr defaultColWidth="9.140625" defaultRowHeight="15"/>
  <cols>
    <col min="1" max="1" width="5.5703125" customWidth="1"/>
    <col min="2" max="2" width="63.7109375" customWidth="1"/>
    <col min="3" max="6" width="17.85546875" customWidth="1"/>
    <col min="7" max="7" width="9.5703125" customWidth="1"/>
  </cols>
  <sheetData>
    <row r="1" spans="1:7" ht="25.5" customHeight="1">
      <c r="A1" s="615" t="s">
        <v>1186</v>
      </c>
      <c r="B1" s="615"/>
      <c r="C1" s="615"/>
      <c r="D1" s="615"/>
      <c r="E1" s="615"/>
      <c r="F1" s="615"/>
      <c r="G1" s="615"/>
    </row>
    <row r="2" spans="1:7" ht="84.75" customHeight="1">
      <c r="A2" s="615" t="s">
        <v>1250</v>
      </c>
      <c r="B2" s="615"/>
      <c r="C2" s="615"/>
      <c r="D2" s="615"/>
      <c r="E2" s="615"/>
      <c r="F2" s="615"/>
      <c r="G2" s="615"/>
    </row>
    <row r="3" spans="1:7" ht="26.25" customHeight="1">
      <c r="A3" s="616" t="s">
        <v>1253</v>
      </c>
      <c r="B3" s="616"/>
      <c r="C3" s="616"/>
      <c r="D3" s="616"/>
      <c r="E3" s="616"/>
      <c r="F3" s="616"/>
      <c r="G3" s="616"/>
    </row>
    <row r="4" spans="1:7" ht="25.5" customHeight="1">
      <c r="A4" s="617" t="s">
        <v>778</v>
      </c>
      <c r="B4" s="617"/>
      <c r="C4" s="617"/>
      <c r="D4" s="617"/>
      <c r="E4" s="617"/>
      <c r="F4" s="617"/>
      <c r="G4" s="617"/>
    </row>
    <row r="5" spans="1:7" ht="39" customHeight="1">
      <c r="A5" s="611" t="s">
        <v>555</v>
      </c>
      <c r="B5" s="611" t="s">
        <v>1162</v>
      </c>
      <c r="C5" s="618" t="s">
        <v>1249</v>
      </c>
      <c r="D5" s="619"/>
      <c r="E5" s="619"/>
      <c r="F5" s="619"/>
      <c r="G5" s="611" t="s">
        <v>8</v>
      </c>
    </row>
    <row r="6" spans="1:7" ht="22.5" customHeight="1">
      <c r="A6" s="611"/>
      <c r="B6" s="611"/>
      <c r="C6" s="611" t="s">
        <v>563</v>
      </c>
      <c r="D6" s="612" t="s">
        <v>790</v>
      </c>
      <c r="E6" s="613"/>
      <c r="F6" s="614"/>
      <c r="G6" s="611"/>
    </row>
    <row r="7" spans="1:7" ht="109.5" customHeight="1">
      <c r="A7" s="611"/>
      <c r="B7" s="611"/>
      <c r="C7" s="611"/>
      <c r="D7" s="527" t="s">
        <v>1163</v>
      </c>
      <c r="E7" s="527" t="s">
        <v>1240</v>
      </c>
      <c r="F7" s="527" t="s">
        <v>1241</v>
      </c>
      <c r="G7" s="611"/>
    </row>
    <row r="8" spans="1:7" ht="35.25" customHeight="1">
      <c r="A8" s="531">
        <v>1</v>
      </c>
      <c r="B8" s="531">
        <v>2</v>
      </c>
      <c r="C8" s="531" t="s">
        <v>1251</v>
      </c>
      <c r="D8" s="531">
        <v>4</v>
      </c>
      <c r="E8" s="531">
        <v>5</v>
      </c>
      <c r="F8" s="531">
        <v>6</v>
      </c>
      <c r="G8" s="531">
        <v>7</v>
      </c>
    </row>
    <row r="9" spans="1:7" ht="39" customHeight="1">
      <c r="A9" s="532"/>
      <c r="B9" s="532" t="s">
        <v>1164</v>
      </c>
      <c r="C9" s="609">
        <f t="shared" ref="C9:F9" si="0">C10</f>
        <v>57671.28</v>
      </c>
      <c r="D9" s="609">
        <f t="shared" si="0"/>
        <v>35685.279999999999</v>
      </c>
      <c r="E9" s="609">
        <f t="shared" si="0"/>
        <v>17500</v>
      </c>
      <c r="F9" s="609">
        <f t="shared" si="0"/>
        <v>4486</v>
      </c>
      <c r="G9" s="530"/>
    </row>
    <row r="10" spans="1:7" ht="127.5" customHeight="1">
      <c r="A10" s="527">
        <v>1</v>
      </c>
      <c r="B10" s="533" t="s">
        <v>1248</v>
      </c>
      <c r="C10" s="534">
        <f>+D10+E10+F10</f>
        <v>57671.28</v>
      </c>
      <c r="D10" s="534">
        <f>PLII!L9</f>
        <v>35685.279999999999</v>
      </c>
      <c r="E10" s="534">
        <f>PLII!M9</f>
        <v>17500</v>
      </c>
      <c r="F10" s="534">
        <f>PLII!N9</f>
        <v>4486</v>
      </c>
      <c r="G10" s="526"/>
    </row>
    <row r="11" spans="1:7">
      <c r="C11" s="388"/>
      <c r="D11" s="388"/>
      <c r="E11" s="388"/>
      <c r="F11" s="388"/>
    </row>
    <row r="12" spans="1:7">
      <c r="B12" s="388"/>
      <c r="C12" s="541"/>
      <c r="D12" s="388"/>
    </row>
    <row r="13" spans="1:7">
      <c r="D13" s="388"/>
    </row>
    <row r="15" spans="1:7">
      <c r="D15" s="388"/>
    </row>
    <row r="17" spans="4:4">
      <c r="D17" s="388"/>
    </row>
  </sheetData>
  <mergeCells count="10">
    <mergeCell ref="C6:C7"/>
    <mergeCell ref="D6:F6"/>
    <mergeCell ref="A1:G1"/>
    <mergeCell ref="A2:G2"/>
    <mergeCell ref="A3:G3"/>
    <mergeCell ref="A4:G4"/>
    <mergeCell ref="G5:G7"/>
    <mergeCell ref="A5:A7"/>
    <mergeCell ref="B5:B7"/>
    <mergeCell ref="C5:F5"/>
  </mergeCells>
  <pageMargins left="0.35433070866141736" right="0.15748031496062992" top="0.47244094488188981" bottom="0.31496062992125984" header="0.31496062992125984" footer="0.31496062992125984"/>
  <pageSetup paperSize="9" scale="75" fitToWidth="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AR292"/>
  <sheetViews>
    <sheetView topLeftCell="A4" zoomScale="85" zoomScaleNormal="85" workbookViewId="0">
      <selection activeCell="M181" sqref="M181"/>
    </sheetView>
  </sheetViews>
  <sheetFormatPr defaultRowHeight="15"/>
  <cols>
    <col min="1" max="1" width="6.85546875" style="27" customWidth="1"/>
    <col min="2" max="2" width="27.42578125" style="28" customWidth="1"/>
    <col min="3" max="3" width="12.85546875" style="29" customWidth="1"/>
    <col min="4" max="4" width="12.85546875" style="29" hidden="1" customWidth="1"/>
    <col min="5" max="5" width="40.42578125" style="29" hidden="1" customWidth="1"/>
    <col min="6" max="6" width="9.140625" style="1" customWidth="1"/>
    <col min="7" max="7" width="12.85546875" style="30" customWidth="1"/>
    <col min="8" max="8" width="12.85546875" style="289" customWidth="1"/>
    <col min="9" max="9" width="12.85546875" style="136" customWidth="1"/>
    <col min="10" max="10" width="10.7109375" style="30" customWidth="1"/>
    <col min="11" max="11" width="10.7109375" style="468" customWidth="1"/>
    <col min="12" max="12" width="12" style="30" customWidth="1"/>
    <col min="13" max="13" width="10.7109375" style="30" customWidth="1"/>
    <col min="14" max="14" width="10.7109375" style="468" customWidth="1"/>
    <col min="15" max="16" width="10.7109375" style="30" customWidth="1"/>
    <col min="17" max="17" width="11.7109375" style="512" customWidth="1"/>
    <col min="18" max="18" width="11.7109375" style="30" customWidth="1"/>
    <col min="19" max="20" width="10.7109375" style="30" customWidth="1"/>
    <col min="21" max="21" width="12.5703125" style="30" customWidth="1"/>
    <col min="22" max="22" width="11.7109375" style="30" customWidth="1"/>
    <col min="23" max="23" width="10.7109375" style="30" customWidth="1"/>
    <col min="24" max="24" width="12.7109375" style="30" customWidth="1"/>
    <col min="25" max="25" width="10.85546875" style="30" customWidth="1"/>
    <col min="26" max="26" width="13.85546875" style="30" customWidth="1"/>
    <col min="27" max="27" width="11.28515625" style="30" customWidth="1"/>
    <col min="28" max="28" width="11.28515625" style="468" customWidth="1"/>
    <col min="29" max="29" width="14.28515625" style="468" customWidth="1"/>
    <col min="30" max="30" width="11.28515625" style="30" customWidth="1"/>
    <col min="31" max="31" width="11.28515625" style="468" customWidth="1"/>
    <col min="32" max="32" width="14.140625" style="468" customWidth="1"/>
    <col min="33" max="33" width="11.28515625" style="30" customWidth="1"/>
    <col min="34" max="34" width="11.28515625" style="468" customWidth="1"/>
    <col min="35" max="35" width="13.28515625" style="468" customWidth="1"/>
    <col min="36" max="36" width="11.28515625" style="30" customWidth="1"/>
    <col min="37" max="37" width="9.7109375" style="30" customWidth="1"/>
    <col min="38" max="38" width="6.140625" style="29" customWidth="1"/>
    <col min="39" max="41" width="13.7109375" style="354" customWidth="1"/>
    <col min="42" max="268" width="9.140625" style="1"/>
    <col min="269" max="269" width="6.85546875" style="1" customWidth="1"/>
    <col min="270" max="270" width="27.42578125" style="1" customWidth="1"/>
    <col min="271" max="271" width="12.85546875" style="1" customWidth="1"/>
    <col min="272" max="272" width="0" style="1" hidden="1" customWidth="1"/>
    <col min="273" max="273" width="40.42578125" style="1" customWidth="1"/>
    <col min="274" max="274" width="9.140625" style="1" customWidth="1"/>
    <col min="275" max="276" width="11" style="1" customWidth="1"/>
    <col min="277" max="277" width="12.28515625" style="1" customWidth="1"/>
    <col min="278" max="280" width="12.85546875" style="1" customWidth="1"/>
    <col min="281" max="281" width="10.7109375" style="1" customWidth="1"/>
    <col min="282" max="282" width="12.7109375" style="1" customWidth="1"/>
    <col min="283" max="283" width="10.85546875" style="1" customWidth="1"/>
    <col min="284" max="284" width="11.28515625" style="1" customWidth="1"/>
    <col min="285" max="285" width="9.7109375" style="1" customWidth="1"/>
    <col min="286" max="286" width="11.140625" style="1" customWidth="1"/>
    <col min="287" max="287" width="12.42578125" style="1" customWidth="1"/>
    <col min="288" max="293" width="9.7109375" style="1" customWidth="1"/>
    <col min="294" max="294" width="6.140625" style="1" customWidth="1"/>
    <col min="295" max="524" width="9.140625" style="1"/>
    <col min="525" max="525" width="6.85546875" style="1" customWidth="1"/>
    <col min="526" max="526" width="27.42578125" style="1" customWidth="1"/>
    <col min="527" max="527" width="12.85546875" style="1" customWidth="1"/>
    <col min="528" max="528" width="0" style="1" hidden="1" customWidth="1"/>
    <col min="529" max="529" width="40.42578125" style="1" customWidth="1"/>
    <col min="530" max="530" width="9.140625" style="1" customWidth="1"/>
    <col min="531" max="532" width="11" style="1" customWidth="1"/>
    <col min="533" max="533" width="12.28515625" style="1" customWidth="1"/>
    <col min="534" max="536" width="12.85546875" style="1" customWidth="1"/>
    <col min="537" max="537" width="10.7109375" style="1" customWidth="1"/>
    <col min="538" max="538" width="12.7109375" style="1" customWidth="1"/>
    <col min="539" max="539" width="10.85546875" style="1" customWidth="1"/>
    <col min="540" max="540" width="11.28515625" style="1" customWidth="1"/>
    <col min="541" max="541" width="9.7109375" style="1" customWidth="1"/>
    <col min="542" max="542" width="11.140625" style="1" customWidth="1"/>
    <col min="543" max="543" width="12.42578125" style="1" customWidth="1"/>
    <col min="544" max="549" width="9.7109375" style="1" customWidth="1"/>
    <col min="550" max="550" width="6.140625" style="1" customWidth="1"/>
    <col min="551" max="780" width="9.140625" style="1"/>
    <col min="781" max="781" width="6.85546875" style="1" customWidth="1"/>
    <col min="782" max="782" width="27.42578125" style="1" customWidth="1"/>
    <col min="783" max="783" width="12.85546875" style="1" customWidth="1"/>
    <col min="784" max="784" width="0" style="1" hidden="1" customWidth="1"/>
    <col min="785" max="785" width="40.42578125" style="1" customWidth="1"/>
    <col min="786" max="786" width="9.140625" style="1" customWidth="1"/>
    <col min="787" max="788" width="11" style="1" customWidth="1"/>
    <col min="789" max="789" width="12.28515625" style="1" customWidth="1"/>
    <col min="790" max="792" width="12.85546875" style="1" customWidth="1"/>
    <col min="793" max="793" width="10.7109375" style="1" customWidth="1"/>
    <col min="794" max="794" width="12.7109375" style="1" customWidth="1"/>
    <col min="795" max="795" width="10.85546875" style="1" customWidth="1"/>
    <col min="796" max="796" width="11.28515625" style="1" customWidth="1"/>
    <col min="797" max="797" width="9.7109375" style="1" customWidth="1"/>
    <col min="798" max="798" width="11.140625" style="1" customWidth="1"/>
    <col min="799" max="799" width="12.42578125" style="1" customWidth="1"/>
    <col min="800" max="805" width="9.7109375" style="1" customWidth="1"/>
    <col min="806" max="806" width="6.140625" style="1" customWidth="1"/>
    <col min="807" max="1036" width="9.140625" style="1"/>
    <col min="1037" max="1037" width="6.85546875" style="1" customWidth="1"/>
    <col min="1038" max="1038" width="27.42578125" style="1" customWidth="1"/>
    <col min="1039" max="1039" width="12.85546875" style="1" customWidth="1"/>
    <col min="1040" max="1040" width="0" style="1" hidden="1" customWidth="1"/>
    <col min="1041" max="1041" width="40.42578125" style="1" customWidth="1"/>
    <col min="1042" max="1042" width="9.140625" style="1" customWidth="1"/>
    <col min="1043" max="1044" width="11" style="1" customWidth="1"/>
    <col min="1045" max="1045" width="12.28515625" style="1" customWidth="1"/>
    <col min="1046" max="1048" width="12.85546875" style="1" customWidth="1"/>
    <col min="1049" max="1049" width="10.7109375" style="1" customWidth="1"/>
    <col min="1050" max="1050" width="12.7109375" style="1" customWidth="1"/>
    <col min="1051" max="1051" width="10.85546875" style="1" customWidth="1"/>
    <col min="1052" max="1052" width="11.28515625" style="1" customWidth="1"/>
    <col min="1053" max="1053" width="9.7109375" style="1" customWidth="1"/>
    <col min="1054" max="1054" width="11.140625" style="1" customWidth="1"/>
    <col min="1055" max="1055" width="12.42578125" style="1" customWidth="1"/>
    <col min="1056" max="1061" width="9.7109375" style="1" customWidth="1"/>
    <col min="1062" max="1062" width="6.140625" style="1" customWidth="1"/>
    <col min="1063" max="1292" width="9.140625" style="1"/>
    <col min="1293" max="1293" width="6.85546875" style="1" customWidth="1"/>
    <col min="1294" max="1294" width="27.42578125" style="1" customWidth="1"/>
    <col min="1295" max="1295" width="12.85546875" style="1" customWidth="1"/>
    <col min="1296" max="1296" width="0" style="1" hidden="1" customWidth="1"/>
    <col min="1297" max="1297" width="40.42578125" style="1" customWidth="1"/>
    <col min="1298" max="1298" width="9.140625" style="1" customWidth="1"/>
    <col min="1299" max="1300" width="11" style="1" customWidth="1"/>
    <col min="1301" max="1301" width="12.28515625" style="1" customWidth="1"/>
    <col min="1302" max="1304" width="12.85546875" style="1" customWidth="1"/>
    <col min="1305" max="1305" width="10.7109375" style="1" customWidth="1"/>
    <col min="1306" max="1306" width="12.7109375" style="1" customWidth="1"/>
    <col min="1307" max="1307" width="10.85546875" style="1" customWidth="1"/>
    <col min="1308" max="1308" width="11.28515625" style="1" customWidth="1"/>
    <col min="1309" max="1309" width="9.7109375" style="1" customWidth="1"/>
    <col min="1310" max="1310" width="11.140625" style="1" customWidth="1"/>
    <col min="1311" max="1311" width="12.42578125" style="1" customWidth="1"/>
    <col min="1312" max="1317" width="9.7109375" style="1" customWidth="1"/>
    <col min="1318" max="1318" width="6.140625" style="1" customWidth="1"/>
    <col min="1319" max="1548" width="9.140625" style="1"/>
    <col min="1549" max="1549" width="6.85546875" style="1" customWidth="1"/>
    <col min="1550" max="1550" width="27.42578125" style="1" customWidth="1"/>
    <col min="1551" max="1551" width="12.85546875" style="1" customWidth="1"/>
    <col min="1552" max="1552" width="0" style="1" hidden="1" customWidth="1"/>
    <col min="1553" max="1553" width="40.42578125" style="1" customWidth="1"/>
    <col min="1554" max="1554" width="9.140625" style="1" customWidth="1"/>
    <col min="1555" max="1556" width="11" style="1" customWidth="1"/>
    <col min="1557" max="1557" width="12.28515625" style="1" customWidth="1"/>
    <col min="1558" max="1560" width="12.85546875" style="1" customWidth="1"/>
    <col min="1561" max="1561" width="10.7109375" style="1" customWidth="1"/>
    <col min="1562" max="1562" width="12.7109375" style="1" customWidth="1"/>
    <col min="1563" max="1563" width="10.85546875" style="1" customWidth="1"/>
    <col min="1564" max="1564" width="11.28515625" style="1" customWidth="1"/>
    <col min="1565" max="1565" width="9.7109375" style="1" customWidth="1"/>
    <col min="1566" max="1566" width="11.140625" style="1" customWidth="1"/>
    <col min="1567" max="1567" width="12.42578125" style="1" customWidth="1"/>
    <col min="1568" max="1573" width="9.7109375" style="1" customWidth="1"/>
    <col min="1574" max="1574" width="6.140625" style="1" customWidth="1"/>
    <col min="1575" max="1804" width="9.140625" style="1"/>
    <col min="1805" max="1805" width="6.85546875" style="1" customWidth="1"/>
    <col min="1806" max="1806" width="27.42578125" style="1" customWidth="1"/>
    <col min="1807" max="1807" width="12.85546875" style="1" customWidth="1"/>
    <col min="1808" max="1808" width="0" style="1" hidden="1" customWidth="1"/>
    <col min="1809" max="1809" width="40.42578125" style="1" customWidth="1"/>
    <col min="1810" max="1810" width="9.140625" style="1" customWidth="1"/>
    <col min="1811" max="1812" width="11" style="1" customWidth="1"/>
    <col min="1813" max="1813" width="12.28515625" style="1" customWidth="1"/>
    <col min="1814" max="1816" width="12.85546875" style="1" customWidth="1"/>
    <col min="1817" max="1817" width="10.7109375" style="1" customWidth="1"/>
    <col min="1818" max="1818" width="12.7109375" style="1" customWidth="1"/>
    <col min="1819" max="1819" width="10.85546875" style="1" customWidth="1"/>
    <col min="1820" max="1820" width="11.28515625" style="1" customWidth="1"/>
    <col min="1821" max="1821" width="9.7109375" style="1" customWidth="1"/>
    <col min="1822" max="1822" width="11.140625" style="1" customWidth="1"/>
    <col min="1823" max="1823" width="12.42578125" style="1" customWidth="1"/>
    <col min="1824" max="1829" width="9.7109375" style="1" customWidth="1"/>
    <col min="1830" max="1830" width="6.140625" style="1" customWidth="1"/>
    <col min="1831" max="2060" width="9.140625" style="1"/>
    <col min="2061" max="2061" width="6.85546875" style="1" customWidth="1"/>
    <col min="2062" max="2062" width="27.42578125" style="1" customWidth="1"/>
    <col min="2063" max="2063" width="12.85546875" style="1" customWidth="1"/>
    <col min="2064" max="2064" width="0" style="1" hidden="1" customWidth="1"/>
    <col min="2065" max="2065" width="40.42578125" style="1" customWidth="1"/>
    <col min="2066" max="2066" width="9.140625" style="1" customWidth="1"/>
    <col min="2067" max="2068" width="11" style="1" customWidth="1"/>
    <col min="2069" max="2069" width="12.28515625" style="1" customWidth="1"/>
    <col min="2070" max="2072" width="12.85546875" style="1" customWidth="1"/>
    <col min="2073" max="2073" width="10.7109375" style="1" customWidth="1"/>
    <col min="2074" max="2074" width="12.7109375" style="1" customWidth="1"/>
    <col min="2075" max="2075" width="10.85546875" style="1" customWidth="1"/>
    <col min="2076" max="2076" width="11.28515625" style="1" customWidth="1"/>
    <col min="2077" max="2077" width="9.7109375" style="1" customWidth="1"/>
    <col min="2078" max="2078" width="11.140625" style="1" customWidth="1"/>
    <col min="2079" max="2079" width="12.42578125" style="1" customWidth="1"/>
    <col min="2080" max="2085" width="9.7109375" style="1" customWidth="1"/>
    <col min="2086" max="2086" width="6.140625" style="1" customWidth="1"/>
    <col min="2087" max="2316" width="9.140625" style="1"/>
    <col min="2317" max="2317" width="6.85546875" style="1" customWidth="1"/>
    <col min="2318" max="2318" width="27.42578125" style="1" customWidth="1"/>
    <col min="2319" max="2319" width="12.85546875" style="1" customWidth="1"/>
    <col min="2320" max="2320" width="0" style="1" hidden="1" customWidth="1"/>
    <col min="2321" max="2321" width="40.42578125" style="1" customWidth="1"/>
    <col min="2322" max="2322" width="9.140625" style="1" customWidth="1"/>
    <col min="2323" max="2324" width="11" style="1" customWidth="1"/>
    <col min="2325" max="2325" width="12.28515625" style="1" customWidth="1"/>
    <col min="2326" max="2328" width="12.85546875" style="1" customWidth="1"/>
    <col min="2329" max="2329" width="10.7109375" style="1" customWidth="1"/>
    <col min="2330" max="2330" width="12.7109375" style="1" customWidth="1"/>
    <col min="2331" max="2331" width="10.85546875" style="1" customWidth="1"/>
    <col min="2332" max="2332" width="11.28515625" style="1" customWidth="1"/>
    <col min="2333" max="2333" width="9.7109375" style="1" customWidth="1"/>
    <col min="2334" max="2334" width="11.140625" style="1" customWidth="1"/>
    <col min="2335" max="2335" width="12.42578125" style="1" customWidth="1"/>
    <col min="2336" max="2341" width="9.7109375" style="1" customWidth="1"/>
    <col min="2342" max="2342" width="6.140625" style="1" customWidth="1"/>
    <col min="2343" max="2572" width="9.140625" style="1"/>
    <col min="2573" max="2573" width="6.85546875" style="1" customWidth="1"/>
    <col min="2574" max="2574" width="27.42578125" style="1" customWidth="1"/>
    <col min="2575" max="2575" width="12.85546875" style="1" customWidth="1"/>
    <col min="2576" max="2576" width="0" style="1" hidden="1" customWidth="1"/>
    <col min="2577" max="2577" width="40.42578125" style="1" customWidth="1"/>
    <col min="2578" max="2578" width="9.140625" style="1" customWidth="1"/>
    <col min="2579" max="2580" width="11" style="1" customWidth="1"/>
    <col min="2581" max="2581" width="12.28515625" style="1" customWidth="1"/>
    <col min="2582" max="2584" width="12.85546875" style="1" customWidth="1"/>
    <col min="2585" max="2585" width="10.7109375" style="1" customWidth="1"/>
    <col min="2586" max="2586" width="12.7109375" style="1" customWidth="1"/>
    <col min="2587" max="2587" width="10.85546875" style="1" customWidth="1"/>
    <col min="2588" max="2588" width="11.28515625" style="1" customWidth="1"/>
    <col min="2589" max="2589" width="9.7109375" style="1" customWidth="1"/>
    <col min="2590" max="2590" width="11.140625" style="1" customWidth="1"/>
    <col min="2591" max="2591" width="12.42578125" style="1" customWidth="1"/>
    <col min="2592" max="2597" width="9.7109375" style="1" customWidth="1"/>
    <col min="2598" max="2598" width="6.140625" style="1" customWidth="1"/>
    <col min="2599" max="2828" width="9.140625" style="1"/>
    <col min="2829" max="2829" width="6.85546875" style="1" customWidth="1"/>
    <col min="2830" max="2830" width="27.42578125" style="1" customWidth="1"/>
    <col min="2831" max="2831" width="12.85546875" style="1" customWidth="1"/>
    <col min="2832" max="2832" width="0" style="1" hidden="1" customWidth="1"/>
    <col min="2833" max="2833" width="40.42578125" style="1" customWidth="1"/>
    <col min="2834" max="2834" width="9.140625" style="1" customWidth="1"/>
    <col min="2835" max="2836" width="11" style="1" customWidth="1"/>
    <col min="2837" max="2837" width="12.28515625" style="1" customWidth="1"/>
    <col min="2838" max="2840" width="12.85546875" style="1" customWidth="1"/>
    <col min="2841" max="2841" width="10.7109375" style="1" customWidth="1"/>
    <col min="2842" max="2842" width="12.7109375" style="1" customWidth="1"/>
    <col min="2843" max="2843" width="10.85546875" style="1" customWidth="1"/>
    <col min="2844" max="2844" width="11.28515625" style="1" customWidth="1"/>
    <col min="2845" max="2845" width="9.7109375" style="1" customWidth="1"/>
    <col min="2846" max="2846" width="11.140625" style="1" customWidth="1"/>
    <col min="2847" max="2847" width="12.42578125" style="1" customWidth="1"/>
    <col min="2848" max="2853" width="9.7109375" style="1" customWidth="1"/>
    <col min="2854" max="2854" width="6.140625" style="1" customWidth="1"/>
    <col min="2855" max="3084" width="9.140625" style="1"/>
    <col min="3085" max="3085" width="6.85546875" style="1" customWidth="1"/>
    <col min="3086" max="3086" width="27.42578125" style="1" customWidth="1"/>
    <col min="3087" max="3087" width="12.85546875" style="1" customWidth="1"/>
    <col min="3088" max="3088" width="0" style="1" hidden="1" customWidth="1"/>
    <col min="3089" max="3089" width="40.42578125" style="1" customWidth="1"/>
    <col min="3090" max="3090" width="9.140625" style="1" customWidth="1"/>
    <col min="3091" max="3092" width="11" style="1" customWidth="1"/>
    <col min="3093" max="3093" width="12.28515625" style="1" customWidth="1"/>
    <col min="3094" max="3096" width="12.85546875" style="1" customWidth="1"/>
    <col min="3097" max="3097" width="10.7109375" style="1" customWidth="1"/>
    <col min="3098" max="3098" width="12.7109375" style="1" customWidth="1"/>
    <col min="3099" max="3099" width="10.85546875" style="1" customWidth="1"/>
    <col min="3100" max="3100" width="11.28515625" style="1" customWidth="1"/>
    <col min="3101" max="3101" width="9.7109375" style="1" customWidth="1"/>
    <col min="3102" max="3102" width="11.140625" style="1" customWidth="1"/>
    <col min="3103" max="3103" width="12.42578125" style="1" customWidth="1"/>
    <col min="3104" max="3109" width="9.7109375" style="1" customWidth="1"/>
    <col min="3110" max="3110" width="6.140625" style="1" customWidth="1"/>
    <col min="3111" max="3340" width="9.140625" style="1"/>
    <col min="3341" max="3341" width="6.85546875" style="1" customWidth="1"/>
    <col min="3342" max="3342" width="27.42578125" style="1" customWidth="1"/>
    <col min="3343" max="3343" width="12.85546875" style="1" customWidth="1"/>
    <col min="3344" max="3344" width="0" style="1" hidden="1" customWidth="1"/>
    <col min="3345" max="3345" width="40.42578125" style="1" customWidth="1"/>
    <col min="3346" max="3346" width="9.140625" style="1" customWidth="1"/>
    <col min="3347" max="3348" width="11" style="1" customWidth="1"/>
    <col min="3349" max="3349" width="12.28515625" style="1" customWidth="1"/>
    <col min="3350" max="3352" width="12.85546875" style="1" customWidth="1"/>
    <col min="3353" max="3353" width="10.7109375" style="1" customWidth="1"/>
    <col min="3354" max="3354" width="12.7109375" style="1" customWidth="1"/>
    <col min="3355" max="3355" width="10.85546875" style="1" customWidth="1"/>
    <col min="3356" max="3356" width="11.28515625" style="1" customWidth="1"/>
    <col min="3357" max="3357" width="9.7109375" style="1" customWidth="1"/>
    <col min="3358" max="3358" width="11.140625" style="1" customWidth="1"/>
    <col min="3359" max="3359" width="12.42578125" style="1" customWidth="1"/>
    <col min="3360" max="3365" width="9.7109375" style="1" customWidth="1"/>
    <col min="3366" max="3366" width="6.140625" style="1" customWidth="1"/>
    <col min="3367" max="3596" width="9.140625" style="1"/>
    <col min="3597" max="3597" width="6.85546875" style="1" customWidth="1"/>
    <col min="3598" max="3598" width="27.42578125" style="1" customWidth="1"/>
    <col min="3599" max="3599" width="12.85546875" style="1" customWidth="1"/>
    <col min="3600" max="3600" width="0" style="1" hidden="1" customWidth="1"/>
    <col min="3601" max="3601" width="40.42578125" style="1" customWidth="1"/>
    <col min="3602" max="3602" width="9.140625" style="1" customWidth="1"/>
    <col min="3603" max="3604" width="11" style="1" customWidth="1"/>
    <col min="3605" max="3605" width="12.28515625" style="1" customWidth="1"/>
    <col min="3606" max="3608" width="12.85546875" style="1" customWidth="1"/>
    <col min="3609" max="3609" width="10.7109375" style="1" customWidth="1"/>
    <col min="3610" max="3610" width="12.7109375" style="1" customWidth="1"/>
    <col min="3611" max="3611" width="10.85546875" style="1" customWidth="1"/>
    <col min="3612" max="3612" width="11.28515625" style="1" customWidth="1"/>
    <col min="3613" max="3613" width="9.7109375" style="1" customWidth="1"/>
    <col min="3614" max="3614" width="11.140625" style="1" customWidth="1"/>
    <col min="3615" max="3615" width="12.42578125" style="1" customWidth="1"/>
    <col min="3616" max="3621" width="9.7109375" style="1" customWidth="1"/>
    <col min="3622" max="3622" width="6.140625" style="1" customWidth="1"/>
    <col min="3623" max="3852" width="9.140625" style="1"/>
    <col min="3853" max="3853" width="6.85546875" style="1" customWidth="1"/>
    <col min="3854" max="3854" width="27.42578125" style="1" customWidth="1"/>
    <col min="3855" max="3855" width="12.85546875" style="1" customWidth="1"/>
    <col min="3856" max="3856" width="0" style="1" hidden="1" customWidth="1"/>
    <col min="3857" max="3857" width="40.42578125" style="1" customWidth="1"/>
    <col min="3858" max="3858" width="9.140625" style="1" customWidth="1"/>
    <col min="3859" max="3860" width="11" style="1" customWidth="1"/>
    <col min="3861" max="3861" width="12.28515625" style="1" customWidth="1"/>
    <col min="3862" max="3864" width="12.85546875" style="1" customWidth="1"/>
    <col min="3865" max="3865" width="10.7109375" style="1" customWidth="1"/>
    <col min="3866" max="3866" width="12.7109375" style="1" customWidth="1"/>
    <col min="3867" max="3867" width="10.85546875" style="1" customWidth="1"/>
    <col min="3868" max="3868" width="11.28515625" style="1" customWidth="1"/>
    <col min="3869" max="3869" width="9.7109375" style="1" customWidth="1"/>
    <col min="3870" max="3870" width="11.140625" style="1" customWidth="1"/>
    <col min="3871" max="3871" width="12.42578125" style="1" customWidth="1"/>
    <col min="3872" max="3877" width="9.7109375" style="1" customWidth="1"/>
    <col min="3878" max="3878" width="6.140625" style="1" customWidth="1"/>
    <col min="3879" max="4108" width="9.140625" style="1"/>
    <col min="4109" max="4109" width="6.85546875" style="1" customWidth="1"/>
    <col min="4110" max="4110" width="27.42578125" style="1" customWidth="1"/>
    <col min="4111" max="4111" width="12.85546875" style="1" customWidth="1"/>
    <col min="4112" max="4112" width="0" style="1" hidden="1" customWidth="1"/>
    <col min="4113" max="4113" width="40.42578125" style="1" customWidth="1"/>
    <col min="4114" max="4114" width="9.140625" style="1" customWidth="1"/>
    <col min="4115" max="4116" width="11" style="1" customWidth="1"/>
    <col min="4117" max="4117" width="12.28515625" style="1" customWidth="1"/>
    <col min="4118" max="4120" width="12.85546875" style="1" customWidth="1"/>
    <col min="4121" max="4121" width="10.7109375" style="1" customWidth="1"/>
    <col min="4122" max="4122" width="12.7109375" style="1" customWidth="1"/>
    <col min="4123" max="4123" width="10.85546875" style="1" customWidth="1"/>
    <col min="4124" max="4124" width="11.28515625" style="1" customWidth="1"/>
    <col min="4125" max="4125" width="9.7109375" style="1" customWidth="1"/>
    <col min="4126" max="4126" width="11.140625" style="1" customWidth="1"/>
    <col min="4127" max="4127" width="12.42578125" style="1" customWidth="1"/>
    <col min="4128" max="4133" width="9.7109375" style="1" customWidth="1"/>
    <col min="4134" max="4134" width="6.140625" style="1" customWidth="1"/>
    <col min="4135" max="4364" width="9.140625" style="1"/>
    <col min="4365" max="4365" width="6.85546875" style="1" customWidth="1"/>
    <col min="4366" max="4366" width="27.42578125" style="1" customWidth="1"/>
    <col min="4367" max="4367" width="12.85546875" style="1" customWidth="1"/>
    <col min="4368" max="4368" width="0" style="1" hidden="1" customWidth="1"/>
    <col min="4369" max="4369" width="40.42578125" style="1" customWidth="1"/>
    <col min="4370" max="4370" width="9.140625" style="1" customWidth="1"/>
    <col min="4371" max="4372" width="11" style="1" customWidth="1"/>
    <col min="4373" max="4373" width="12.28515625" style="1" customWidth="1"/>
    <col min="4374" max="4376" width="12.85546875" style="1" customWidth="1"/>
    <col min="4377" max="4377" width="10.7109375" style="1" customWidth="1"/>
    <col min="4378" max="4378" width="12.7109375" style="1" customWidth="1"/>
    <col min="4379" max="4379" width="10.85546875" style="1" customWidth="1"/>
    <col min="4380" max="4380" width="11.28515625" style="1" customWidth="1"/>
    <col min="4381" max="4381" width="9.7109375" style="1" customWidth="1"/>
    <col min="4382" max="4382" width="11.140625" style="1" customWidth="1"/>
    <col min="4383" max="4383" width="12.42578125" style="1" customWidth="1"/>
    <col min="4384" max="4389" width="9.7109375" style="1" customWidth="1"/>
    <col min="4390" max="4390" width="6.140625" style="1" customWidth="1"/>
    <col min="4391" max="4620" width="9.140625" style="1"/>
    <col min="4621" max="4621" width="6.85546875" style="1" customWidth="1"/>
    <col min="4622" max="4622" width="27.42578125" style="1" customWidth="1"/>
    <col min="4623" max="4623" width="12.85546875" style="1" customWidth="1"/>
    <col min="4624" max="4624" width="0" style="1" hidden="1" customWidth="1"/>
    <col min="4625" max="4625" width="40.42578125" style="1" customWidth="1"/>
    <col min="4626" max="4626" width="9.140625" style="1" customWidth="1"/>
    <col min="4627" max="4628" width="11" style="1" customWidth="1"/>
    <col min="4629" max="4629" width="12.28515625" style="1" customWidth="1"/>
    <col min="4630" max="4632" width="12.85546875" style="1" customWidth="1"/>
    <col min="4633" max="4633" width="10.7109375" style="1" customWidth="1"/>
    <col min="4634" max="4634" width="12.7109375" style="1" customWidth="1"/>
    <col min="4635" max="4635" width="10.85546875" style="1" customWidth="1"/>
    <col min="4636" max="4636" width="11.28515625" style="1" customWidth="1"/>
    <col min="4637" max="4637" width="9.7109375" style="1" customWidth="1"/>
    <col min="4638" max="4638" width="11.140625" style="1" customWidth="1"/>
    <col min="4639" max="4639" width="12.42578125" style="1" customWidth="1"/>
    <col min="4640" max="4645" width="9.7109375" style="1" customWidth="1"/>
    <col min="4646" max="4646" width="6.140625" style="1" customWidth="1"/>
    <col min="4647" max="4876" width="9.140625" style="1"/>
    <col min="4877" max="4877" width="6.85546875" style="1" customWidth="1"/>
    <col min="4878" max="4878" width="27.42578125" style="1" customWidth="1"/>
    <col min="4879" max="4879" width="12.85546875" style="1" customWidth="1"/>
    <col min="4880" max="4880" width="0" style="1" hidden="1" customWidth="1"/>
    <col min="4881" max="4881" width="40.42578125" style="1" customWidth="1"/>
    <col min="4882" max="4882" width="9.140625" style="1" customWidth="1"/>
    <col min="4883" max="4884" width="11" style="1" customWidth="1"/>
    <col min="4885" max="4885" width="12.28515625" style="1" customWidth="1"/>
    <col min="4886" max="4888" width="12.85546875" style="1" customWidth="1"/>
    <col min="4889" max="4889" width="10.7109375" style="1" customWidth="1"/>
    <col min="4890" max="4890" width="12.7109375" style="1" customWidth="1"/>
    <col min="4891" max="4891" width="10.85546875" style="1" customWidth="1"/>
    <col min="4892" max="4892" width="11.28515625" style="1" customWidth="1"/>
    <col min="4893" max="4893" width="9.7109375" style="1" customWidth="1"/>
    <col min="4894" max="4894" width="11.140625" style="1" customWidth="1"/>
    <col min="4895" max="4895" width="12.42578125" style="1" customWidth="1"/>
    <col min="4896" max="4901" width="9.7109375" style="1" customWidth="1"/>
    <col min="4902" max="4902" width="6.140625" style="1" customWidth="1"/>
    <col min="4903" max="5132" width="9.140625" style="1"/>
    <col min="5133" max="5133" width="6.85546875" style="1" customWidth="1"/>
    <col min="5134" max="5134" width="27.42578125" style="1" customWidth="1"/>
    <col min="5135" max="5135" width="12.85546875" style="1" customWidth="1"/>
    <col min="5136" max="5136" width="0" style="1" hidden="1" customWidth="1"/>
    <col min="5137" max="5137" width="40.42578125" style="1" customWidth="1"/>
    <col min="5138" max="5138" width="9.140625" style="1" customWidth="1"/>
    <col min="5139" max="5140" width="11" style="1" customWidth="1"/>
    <col min="5141" max="5141" width="12.28515625" style="1" customWidth="1"/>
    <col min="5142" max="5144" width="12.85546875" style="1" customWidth="1"/>
    <col min="5145" max="5145" width="10.7109375" style="1" customWidth="1"/>
    <col min="5146" max="5146" width="12.7109375" style="1" customWidth="1"/>
    <col min="5147" max="5147" width="10.85546875" style="1" customWidth="1"/>
    <col min="5148" max="5148" width="11.28515625" style="1" customWidth="1"/>
    <col min="5149" max="5149" width="9.7109375" style="1" customWidth="1"/>
    <col min="5150" max="5150" width="11.140625" style="1" customWidth="1"/>
    <col min="5151" max="5151" width="12.42578125" style="1" customWidth="1"/>
    <col min="5152" max="5157" width="9.7109375" style="1" customWidth="1"/>
    <col min="5158" max="5158" width="6.140625" style="1" customWidth="1"/>
    <col min="5159" max="5388" width="9.140625" style="1"/>
    <col min="5389" max="5389" width="6.85546875" style="1" customWidth="1"/>
    <col min="5390" max="5390" width="27.42578125" style="1" customWidth="1"/>
    <col min="5391" max="5391" width="12.85546875" style="1" customWidth="1"/>
    <col min="5392" max="5392" width="0" style="1" hidden="1" customWidth="1"/>
    <col min="5393" max="5393" width="40.42578125" style="1" customWidth="1"/>
    <col min="5394" max="5394" width="9.140625" style="1" customWidth="1"/>
    <col min="5395" max="5396" width="11" style="1" customWidth="1"/>
    <col min="5397" max="5397" width="12.28515625" style="1" customWidth="1"/>
    <col min="5398" max="5400" width="12.85546875" style="1" customWidth="1"/>
    <col min="5401" max="5401" width="10.7109375" style="1" customWidth="1"/>
    <col min="5402" max="5402" width="12.7109375" style="1" customWidth="1"/>
    <col min="5403" max="5403" width="10.85546875" style="1" customWidth="1"/>
    <col min="5404" max="5404" width="11.28515625" style="1" customWidth="1"/>
    <col min="5405" max="5405" width="9.7109375" style="1" customWidth="1"/>
    <col min="5406" max="5406" width="11.140625" style="1" customWidth="1"/>
    <col min="5407" max="5407" width="12.42578125" style="1" customWidth="1"/>
    <col min="5408" max="5413" width="9.7109375" style="1" customWidth="1"/>
    <col min="5414" max="5414" width="6.140625" style="1" customWidth="1"/>
    <col min="5415" max="5644" width="9.140625" style="1"/>
    <col min="5645" max="5645" width="6.85546875" style="1" customWidth="1"/>
    <col min="5646" max="5646" width="27.42578125" style="1" customWidth="1"/>
    <col min="5647" max="5647" width="12.85546875" style="1" customWidth="1"/>
    <col min="5648" max="5648" width="0" style="1" hidden="1" customWidth="1"/>
    <col min="5649" max="5649" width="40.42578125" style="1" customWidth="1"/>
    <col min="5650" max="5650" width="9.140625" style="1" customWidth="1"/>
    <col min="5651" max="5652" width="11" style="1" customWidth="1"/>
    <col min="5653" max="5653" width="12.28515625" style="1" customWidth="1"/>
    <col min="5654" max="5656" width="12.85546875" style="1" customWidth="1"/>
    <col min="5657" max="5657" width="10.7109375" style="1" customWidth="1"/>
    <col min="5658" max="5658" width="12.7109375" style="1" customWidth="1"/>
    <col min="5659" max="5659" width="10.85546875" style="1" customWidth="1"/>
    <col min="5660" max="5660" width="11.28515625" style="1" customWidth="1"/>
    <col min="5661" max="5661" width="9.7109375" style="1" customWidth="1"/>
    <col min="5662" max="5662" width="11.140625" style="1" customWidth="1"/>
    <col min="5663" max="5663" width="12.42578125" style="1" customWidth="1"/>
    <col min="5664" max="5669" width="9.7109375" style="1" customWidth="1"/>
    <col min="5670" max="5670" width="6.140625" style="1" customWidth="1"/>
    <col min="5671" max="5900" width="9.140625" style="1"/>
    <col min="5901" max="5901" width="6.85546875" style="1" customWidth="1"/>
    <col min="5902" max="5902" width="27.42578125" style="1" customWidth="1"/>
    <col min="5903" max="5903" width="12.85546875" style="1" customWidth="1"/>
    <col min="5904" max="5904" width="0" style="1" hidden="1" customWidth="1"/>
    <col min="5905" max="5905" width="40.42578125" style="1" customWidth="1"/>
    <col min="5906" max="5906" width="9.140625" style="1" customWidth="1"/>
    <col min="5907" max="5908" width="11" style="1" customWidth="1"/>
    <col min="5909" max="5909" width="12.28515625" style="1" customWidth="1"/>
    <col min="5910" max="5912" width="12.85546875" style="1" customWidth="1"/>
    <col min="5913" max="5913" width="10.7109375" style="1" customWidth="1"/>
    <col min="5914" max="5914" width="12.7109375" style="1" customWidth="1"/>
    <col min="5915" max="5915" width="10.85546875" style="1" customWidth="1"/>
    <col min="5916" max="5916" width="11.28515625" style="1" customWidth="1"/>
    <col min="5917" max="5917" width="9.7109375" style="1" customWidth="1"/>
    <col min="5918" max="5918" width="11.140625" style="1" customWidth="1"/>
    <col min="5919" max="5919" width="12.42578125" style="1" customWidth="1"/>
    <col min="5920" max="5925" width="9.7109375" style="1" customWidth="1"/>
    <col min="5926" max="5926" width="6.140625" style="1" customWidth="1"/>
    <col min="5927" max="6156" width="9.140625" style="1"/>
    <col min="6157" max="6157" width="6.85546875" style="1" customWidth="1"/>
    <col min="6158" max="6158" width="27.42578125" style="1" customWidth="1"/>
    <col min="6159" max="6159" width="12.85546875" style="1" customWidth="1"/>
    <col min="6160" max="6160" width="0" style="1" hidden="1" customWidth="1"/>
    <col min="6161" max="6161" width="40.42578125" style="1" customWidth="1"/>
    <col min="6162" max="6162" width="9.140625" style="1" customWidth="1"/>
    <col min="6163" max="6164" width="11" style="1" customWidth="1"/>
    <col min="6165" max="6165" width="12.28515625" style="1" customWidth="1"/>
    <col min="6166" max="6168" width="12.85546875" style="1" customWidth="1"/>
    <col min="6169" max="6169" width="10.7109375" style="1" customWidth="1"/>
    <col min="6170" max="6170" width="12.7109375" style="1" customWidth="1"/>
    <col min="6171" max="6171" width="10.85546875" style="1" customWidth="1"/>
    <col min="6172" max="6172" width="11.28515625" style="1" customWidth="1"/>
    <col min="6173" max="6173" width="9.7109375" style="1" customWidth="1"/>
    <col min="6174" max="6174" width="11.140625" style="1" customWidth="1"/>
    <col min="6175" max="6175" width="12.42578125" style="1" customWidth="1"/>
    <col min="6176" max="6181" width="9.7109375" style="1" customWidth="1"/>
    <col min="6182" max="6182" width="6.140625" style="1" customWidth="1"/>
    <col min="6183" max="6412" width="9.140625" style="1"/>
    <col min="6413" max="6413" width="6.85546875" style="1" customWidth="1"/>
    <col min="6414" max="6414" width="27.42578125" style="1" customWidth="1"/>
    <col min="6415" max="6415" width="12.85546875" style="1" customWidth="1"/>
    <col min="6416" max="6416" width="0" style="1" hidden="1" customWidth="1"/>
    <col min="6417" max="6417" width="40.42578125" style="1" customWidth="1"/>
    <col min="6418" max="6418" width="9.140625" style="1" customWidth="1"/>
    <col min="6419" max="6420" width="11" style="1" customWidth="1"/>
    <col min="6421" max="6421" width="12.28515625" style="1" customWidth="1"/>
    <col min="6422" max="6424" width="12.85546875" style="1" customWidth="1"/>
    <col min="6425" max="6425" width="10.7109375" style="1" customWidth="1"/>
    <col min="6426" max="6426" width="12.7109375" style="1" customWidth="1"/>
    <col min="6427" max="6427" width="10.85546875" style="1" customWidth="1"/>
    <col min="6428" max="6428" width="11.28515625" style="1" customWidth="1"/>
    <col min="6429" max="6429" width="9.7109375" style="1" customWidth="1"/>
    <col min="6430" max="6430" width="11.140625" style="1" customWidth="1"/>
    <col min="6431" max="6431" width="12.42578125" style="1" customWidth="1"/>
    <col min="6432" max="6437" width="9.7109375" style="1" customWidth="1"/>
    <col min="6438" max="6438" width="6.140625" style="1" customWidth="1"/>
    <col min="6439" max="6668" width="9.140625" style="1"/>
    <col min="6669" max="6669" width="6.85546875" style="1" customWidth="1"/>
    <col min="6670" max="6670" width="27.42578125" style="1" customWidth="1"/>
    <col min="6671" max="6671" width="12.85546875" style="1" customWidth="1"/>
    <col min="6672" max="6672" width="0" style="1" hidden="1" customWidth="1"/>
    <col min="6673" max="6673" width="40.42578125" style="1" customWidth="1"/>
    <col min="6674" max="6674" width="9.140625" style="1" customWidth="1"/>
    <col min="6675" max="6676" width="11" style="1" customWidth="1"/>
    <col min="6677" max="6677" width="12.28515625" style="1" customWidth="1"/>
    <col min="6678" max="6680" width="12.85546875" style="1" customWidth="1"/>
    <col min="6681" max="6681" width="10.7109375" style="1" customWidth="1"/>
    <col min="6682" max="6682" width="12.7109375" style="1" customWidth="1"/>
    <col min="6683" max="6683" width="10.85546875" style="1" customWidth="1"/>
    <col min="6684" max="6684" width="11.28515625" style="1" customWidth="1"/>
    <col min="6685" max="6685" width="9.7109375" style="1" customWidth="1"/>
    <col min="6686" max="6686" width="11.140625" style="1" customWidth="1"/>
    <col min="6687" max="6687" width="12.42578125" style="1" customWidth="1"/>
    <col min="6688" max="6693" width="9.7109375" style="1" customWidth="1"/>
    <col min="6694" max="6694" width="6.140625" style="1" customWidth="1"/>
    <col min="6695" max="6924" width="9.140625" style="1"/>
    <col min="6925" max="6925" width="6.85546875" style="1" customWidth="1"/>
    <col min="6926" max="6926" width="27.42578125" style="1" customWidth="1"/>
    <col min="6927" max="6927" width="12.85546875" style="1" customWidth="1"/>
    <col min="6928" max="6928" width="0" style="1" hidden="1" customWidth="1"/>
    <col min="6929" max="6929" width="40.42578125" style="1" customWidth="1"/>
    <col min="6930" max="6930" width="9.140625" style="1" customWidth="1"/>
    <col min="6931" max="6932" width="11" style="1" customWidth="1"/>
    <col min="6933" max="6933" width="12.28515625" style="1" customWidth="1"/>
    <col min="6934" max="6936" width="12.85546875" style="1" customWidth="1"/>
    <col min="6937" max="6937" width="10.7109375" style="1" customWidth="1"/>
    <col min="6938" max="6938" width="12.7109375" style="1" customWidth="1"/>
    <col min="6939" max="6939" width="10.85546875" style="1" customWidth="1"/>
    <col min="6940" max="6940" width="11.28515625" style="1" customWidth="1"/>
    <col min="6941" max="6941" width="9.7109375" style="1" customWidth="1"/>
    <col min="6942" max="6942" width="11.140625" style="1" customWidth="1"/>
    <col min="6943" max="6943" width="12.42578125" style="1" customWidth="1"/>
    <col min="6944" max="6949" width="9.7109375" style="1" customWidth="1"/>
    <col min="6950" max="6950" width="6.140625" style="1" customWidth="1"/>
    <col min="6951" max="7180" width="9.140625" style="1"/>
    <col min="7181" max="7181" width="6.85546875" style="1" customWidth="1"/>
    <col min="7182" max="7182" width="27.42578125" style="1" customWidth="1"/>
    <col min="7183" max="7183" width="12.85546875" style="1" customWidth="1"/>
    <col min="7184" max="7184" width="0" style="1" hidden="1" customWidth="1"/>
    <col min="7185" max="7185" width="40.42578125" style="1" customWidth="1"/>
    <col min="7186" max="7186" width="9.140625" style="1" customWidth="1"/>
    <col min="7187" max="7188" width="11" style="1" customWidth="1"/>
    <col min="7189" max="7189" width="12.28515625" style="1" customWidth="1"/>
    <col min="7190" max="7192" width="12.85546875" style="1" customWidth="1"/>
    <col min="7193" max="7193" width="10.7109375" style="1" customWidth="1"/>
    <col min="7194" max="7194" width="12.7109375" style="1" customWidth="1"/>
    <col min="7195" max="7195" width="10.85546875" style="1" customWidth="1"/>
    <col min="7196" max="7196" width="11.28515625" style="1" customWidth="1"/>
    <col min="7197" max="7197" width="9.7109375" style="1" customWidth="1"/>
    <col min="7198" max="7198" width="11.140625" style="1" customWidth="1"/>
    <col min="7199" max="7199" width="12.42578125" style="1" customWidth="1"/>
    <col min="7200" max="7205" width="9.7109375" style="1" customWidth="1"/>
    <col min="7206" max="7206" width="6.140625" style="1" customWidth="1"/>
    <col min="7207" max="7436" width="9.140625" style="1"/>
    <col min="7437" max="7437" width="6.85546875" style="1" customWidth="1"/>
    <col min="7438" max="7438" width="27.42578125" style="1" customWidth="1"/>
    <col min="7439" max="7439" width="12.85546875" style="1" customWidth="1"/>
    <col min="7440" max="7440" width="0" style="1" hidden="1" customWidth="1"/>
    <col min="7441" max="7441" width="40.42578125" style="1" customWidth="1"/>
    <col min="7442" max="7442" width="9.140625" style="1" customWidth="1"/>
    <col min="7443" max="7444" width="11" style="1" customWidth="1"/>
    <col min="7445" max="7445" width="12.28515625" style="1" customWidth="1"/>
    <col min="7446" max="7448" width="12.85546875" style="1" customWidth="1"/>
    <col min="7449" max="7449" width="10.7109375" style="1" customWidth="1"/>
    <col min="7450" max="7450" width="12.7109375" style="1" customWidth="1"/>
    <col min="7451" max="7451" width="10.85546875" style="1" customWidth="1"/>
    <col min="7452" max="7452" width="11.28515625" style="1" customWidth="1"/>
    <col min="7453" max="7453" width="9.7109375" style="1" customWidth="1"/>
    <col min="7454" max="7454" width="11.140625" style="1" customWidth="1"/>
    <col min="7455" max="7455" width="12.42578125" style="1" customWidth="1"/>
    <col min="7456" max="7461" width="9.7109375" style="1" customWidth="1"/>
    <col min="7462" max="7462" width="6.140625" style="1" customWidth="1"/>
    <col min="7463" max="7692" width="9.140625" style="1"/>
    <col min="7693" max="7693" width="6.85546875" style="1" customWidth="1"/>
    <col min="7694" max="7694" width="27.42578125" style="1" customWidth="1"/>
    <col min="7695" max="7695" width="12.85546875" style="1" customWidth="1"/>
    <col min="7696" max="7696" width="0" style="1" hidden="1" customWidth="1"/>
    <col min="7697" max="7697" width="40.42578125" style="1" customWidth="1"/>
    <col min="7698" max="7698" width="9.140625" style="1" customWidth="1"/>
    <col min="7699" max="7700" width="11" style="1" customWidth="1"/>
    <col min="7701" max="7701" width="12.28515625" style="1" customWidth="1"/>
    <col min="7702" max="7704" width="12.85546875" style="1" customWidth="1"/>
    <col min="7705" max="7705" width="10.7109375" style="1" customWidth="1"/>
    <col min="7706" max="7706" width="12.7109375" style="1" customWidth="1"/>
    <col min="7707" max="7707" width="10.85546875" style="1" customWidth="1"/>
    <col min="7708" max="7708" width="11.28515625" style="1" customWidth="1"/>
    <col min="7709" max="7709" width="9.7109375" style="1" customWidth="1"/>
    <col min="7710" max="7710" width="11.140625" style="1" customWidth="1"/>
    <col min="7711" max="7711" width="12.42578125" style="1" customWidth="1"/>
    <col min="7712" max="7717" width="9.7109375" style="1" customWidth="1"/>
    <col min="7718" max="7718" width="6.140625" style="1" customWidth="1"/>
    <col min="7719" max="7948" width="9.140625" style="1"/>
    <col min="7949" max="7949" width="6.85546875" style="1" customWidth="1"/>
    <col min="7950" max="7950" width="27.42578125" style="1" customWidth="1"/>
    <col min="7951" max="7951" width="12.85546875" style="1" customWidth="1"/>
    <col min="7952" max="7952" width="0" style="1" hidden="1" customWidth="1"/>
    <col min="7953" max="7953" width="40.42578125" style="1" customWidth="1"/>
    <col min="7954" max="7954" width="9.140625" style="1" customWidth="1"/>
    <col min="7955" max="7956" width="11" style="1" customWidth="1"/>
    <col min="7957" max="7957" width="12.28515625" style="1" customWidth="1"/>
    <col min="7958" max="7960" width="12.85546875" style="1" customWidth="1"/>
    <col min="7961" max="7961" width="10.7109375" style="1" customWidth="1"/>
    <col min="7962" max="7962" width="12.7109375" style="1" customWidth="1"/>
    <col min="7963" max="7963" width="10.85546875" style="1" customWidth="1"/>
    <col min="7964" max="7964" width="11.28515625" style="1" customWidth="1"/>
    <col min="7965" max="7965" width="9.7109375" style="1" customWidth="1"/>
    <col min="7966" max="7966" width="11.140625" style="1" customWidth="1"/>
    <col min="7967" max="7967" width="12.42578125" style="1" customWidth="1"/>
    <col min="7968" max="7973" width="9.7109375" style="1" customWidth="1"/>
    <col min="7974" max="7974" width="6.140625" style="1" customWidth="1"/>
    <col min="7975" max="8204" width="9.140625" style="1"/>
    <col min="8205" max="8205" width="6.85546875" style="1" customWidth="1"/>
    <col min="8206" max="8206" width="27.42578125" style="1" customWidth="1"/>
    <col min="8207" max="8207" width="12.85546875" style="1" customWidth="1"/>
    <col min="8208" max="8208" width="0" style="1" hidden="1" customWidth="1"/>
    <col min="8209" max="8209" width="40.42578125" style="1" customWidth="1"/>
    <col min="8210" max="8210" width="9.140625" style="1" customWidth="1"/>
    <col min="8211" max="8212" width="11" style="1" customWidth="1"/>
    <col min="8213" max="8213" width="12.28515625" style="1" customWidth="1"/>
    <col min="8214" max="8216" width="12.85546875" style="1" customWidth="1"/>
    <col min="8217" max="8217" width="10.7109375" style="1" customWidth="1"/>
    <col min="8218" max="8218" width="12.7109375" style="1" customWidth="1"/>
    <col min="8219" max="8219" width="10.85546875" style="1" customWidth="1"/>
    <col min="8220" max="8220" width="11.28515625" style="1" customWidth="1"/>
    <col min="8221" max="8221" width="9.7109375" style="1" customWidth="1"/>
    <col min="8222" max="8222" width="11.140625" style="1" customWidth="1"/>
    <col min="8223" max="8223" width="12.42578125" style="1" customWidth="1"/>
    <col min="8224" max="8229" width="9.7109375" style="1" customWidth="1"/>
    <col min="8230" max="8230" width="6.140625" style="1" customWidth="1"/>
    <col min="8231" max="8460" width="9.140625" style="1"/>
    <col min="8461" max="8461" width="6.85546875" style="1" customWidth="1"/>
    <col min="8462" max="8462" width="27.42578125" style="1" customWidth="1"/>
    <col min="8463" max="8463" width="12.85546875" style="1" customWidth="1"/>
    <col min="8464" max="8464" width="0" style="1" hidden="1" customWidth="1"/>
    <col min="8465" max="8465" width="40.42578125" style="1" customWidth="1"/>
    <col min="8466" max="8466" width="9.140625" style="1" customWidth="1"/>
    <col min="8467" max="8468" width="11" style="1" customWidth="1"/>
    <col min="8469" max="8469" width="12.28515625" style="1" customWidth="1"/>
    <col min="8470" max="8472" width="12.85546875" style="1" customWidth="1"/>
    <col min="8473" max="8473" width="10.7109375" style="1" customWidth="1"/>
    <col min="8474" max="8474" width="12.7109375" style="1" customWidth="1"/>
    <col min="8475" max="8475" width="10.85546875" style="1" customWidth="1"/>
    <col min="8476" max="8476" width="11.28515625" style="1" customWidth="1"/>
    <col min="8477" max="8477" width="9.7109375" style="1" customWidth="1"/>
    <col min="8478" max="8478" width="11.140625" style="1" customWidth="1"/>
    <col min="8479" max="8479" width="12.42578125" style="1" customWidth="1"/>
    <col min="8480" max="8485" width="9.7109375" style="1" customWidth="1"/>
    <col min="8486" max="8486" width="6.140625" style="1" customWidth="1"/>
    <col min="8487" max="8716" width="9.140625" style="1"/>
    <col min="8717" max="8717" width="6.85546875" style="1" customWidth="1"/>
    <col min="8718" max="8718" width="27.42578125" style="1" customWidth="1"/>
    <col min="8719" max="8719" width="12.85546875" style="1" customWidth="1"/>
    <col min="8720" max="8720" width="0" style="1" hidden="1" customWidth="1"/>
    <col min="8721" max="8721" width="40.42578125" style="1" customWidth="1"/>
    <col min="8722" max="8722" width="9.140625" style="1" customWidth="1"/>
    <col min="8723" max="8724" width="11" style="1" customWidth="1"/>
    <col min="8725" max="8725" width="12.28515625" style="1" customWidth="1"/>
    <col min="8726" max="8728" width="12.85546875" style="1" customWidth="1"/>
    <col min="8729" max="8729" width="10.7109375" style="1" customWidth="1"/>
    <col min="8730" max="8730" width="12.7109375" style="1" customWidth="1"/>
    <col min="8731" max="8731" width="10.85546875" style="1" customWidth="1"/>
    <col min="8732" max="8732" width="11.28515625" style="1" customWidth="1"/>
    <col min="8733" max="8733" width="9.7109375" style="1" customWidth="1"/>
    <col min="8734" max="8734" width="11.140625" style="1" customWidth="1"/>
    <col min="8735" max="8735" width="12.42578125" style="1" customWidth="1"/>
    <col min="8736" max="8741" width="9.7109375" style="1" customWidth="1"/>
    <col min="8742" max="8742" width="6.140625" style="1" customWidth="1"/>
    <col min="8743" max="8972" width="9.140625" style="1"/>
    <col min="8973" max="8973" width="6.85546875" style="1" customWidth="1"/>
    <col min="8974" max="8974" width="27.42578125" style="1" customWidth="1"/>
    <col min="8975" max="8975" width="12.85546875" style="1" customWidth="1"/>
    <col min="8976" max="8976" width="0" style="1" hidden="1" customWidth="1"/>
    <col min="8977" max="8977" width="40.42578125" style="1" customWidth="1"/>
    <col min="8978" max="8978" width="9.140625" style="1" customWidth="1"/>
    <col min="8979" max="8980" width="11" style="1" customWidth="1"/>
    <col min="8981" max="8981" width="12.28515625" style="1" customWidth="1"/>
    <col min="8982" max="8984" width="12.85546875" style="1" customWidth="1"/>
    <col min="8985" max="8985" width="10.7109375" style="1" customWidth="1"/>
    <col min="8986" max="8986" width="12.7109375" style="1" customWidth="1"/>
    <col min="8987" max="8987" width="10.85546875" style="1" customWidth="1"/>
    <col min="8988" max="8988" width="11.28515625" style="1" customWidth="1"/>
    <col min="8989" max="8989" width="9.7109375" style="1" customWidth="1"/>
    <col min="8990" max="8990" width="11.140625" style="1" customWidth="1"/>
    <col min="8991" max="8991" width="12.42578125" style="1" customWidth="1"/>
    <col min="8992" max="8997" width="9.7109375" style="1" customWidth="1"/>
    <col min="8998" max="8998" width="6.140625" style="1" customWidth="1"/>
    <col min="8999" max="9228" width="9.140625" style="1"/>
    <col min="9229" max="9229" width="6.85546875" style="1" customWidth="1"/>
    <col min="9230" max="9230" width="27.42578125" style="1" customWidth="1"/>
    <col min="9231" max="9231" width="12.85546875" style="1" customWidth="1"/>
    <col min="9232" max="9232" width="0" style="1" hidden="1" customWidth="1"/>
    <col min="9233" max="9233" width="40.42578125" style="1" customWidth="1"/>
    <col min="9234" max="9234" width="9.140625" style="1" customWidth="1"/>
    <col min="9235" max="9236" width="11" style="1" customWidth="1"/>
    <col min="9237" max="9237" width="12.28515625" style="1" customWidth="1"/>
    <col min="9238" max="9240" width="12.85546875" style="1" customWidth="1"/>
    <col min="9241" max="9241" width="10.7109375" style="1" customWidth="1"/>
    <col min="9242" max="9242" width="12.7109375" style="1" customWidth="1"/>
    <col min="9243" max="9243" width="10.85546875" style="1" customWidth="1"/>
    <col min="9244" max="9244" width="11.28515625" style="1" customWidth="1"/>
    <col min="9245" max="9245" width="9.7109375" style="1" customWidth="1"/>
    <col min="9246" max="9246" width="11.140625" style="1" customWidth="1"/>
    <col min="9247" max="9247" width="12.42578125" style="1" customWidth="1"/>
    <col min="9248" max="9253" width="9.7109375" style="1" customWidth="1"/>
    <col min="9254" max="9254" width="6.140625" style="1" customWidth="1"/>
    <col min="9255" max="9484" width="9.140625" style="1"/>
    <col min="9485" max="9485" width="6.85546875" style="1" customWidth="1"/>
    <col min="9486" max="9486" width="27.42578125" style="1" customWidth="1"/>
    <col min="9487" max="9487" width="12.85546875" style="1" customWidth="1"/>
    <col min="9488" max="9488" width="0" style="1" hidden="1" customWidth="1"/>
    <col min="9489" max="9489" width="40.42578125" style="1" customWidth="1"/>
    <col min="9490" max="9490" width="9.140625" style="1" customWidth="1"/>
    <col min="9491" max="9492" width="11" style="1" customWidth="1"/>
    <col min="9493" max="9493" width="12.28515625" style="1" customWidth="1"/>
    <col min="9494" max="9496" width="12.85546875" style="1" customWidth="1"/>
    <col min="9497" max="9497" width="10.7109375" style="1" customWidth="1"/>
    <col min="9498" max="9498" width="12.7109375" style="1" customWidth="1"/>
    <col min="9499" max="9499" width="10.85546875" style="1" customWidth="1"/>
    <col min="9500" max="9500" width="11.28515625" style="1" customWidth="1"/>
    <col min="9501" max="9501" width="9.7109375" style="1" customWidth="1"/>
    <col min="9502" max="9502" width="11.140625" style="1" customWidth="1"/>
    <col min="9503" max="9503" width="12.42578125" style="1" customWidth="1"/>
    <col min="9504" max="9509" width="9.7109375" style="1" customWidth="1"/>
    <col min="9510" max="9510" width="6.140625" style="1" customWidth="1"/>
    <col min="9511" max="9740" width="9.140625" style="1"/>
    <col min="9741" max="9741" width="6.85546875" style="1" customWidth="1"/>
    <col min="9742" max="9742" width="27.42578125" style="1" customWidth="1"/>
    <col min="9743" max="9743" width="12.85546875" style="1" customWidth="1"/>
    <col min="9744" max="9744" width="0" style="1" hidden="1" customWidth="1"/>
    <col min="9745" max="9745" width="40.42578125" style="1" customWidth="1"/>
    <col min="9746" max="9746" width="9.140625" style="1" customWidth="1"/>
    <col min="9747" max="9748" width="11" style="1" customWidth="1"/>
    <col min="9749" max="9749" width="12.28515625" style="1" customWidth="1"/>
    <col min="9750" max="9752" width="12.85546875" style="1" customWidth="1"/>
    <col min="9753" max="9753" width="10.7109375" style="1" customWidth="1"/>
    <col min="9754" max="9754" width="12.7109375" style="1" customWidth="1"/>
    <col min="9755" max="9755" width="10.85546875" style="1" customWidth="1"/>
    <col min="9756" max="9756" width="11.28515625" style="1" customWidth="1"/>
    <col min="9757" max="9757" width="9.7109375" style="1" customWidth="1"/>
    <col min="9758" max="9758" width="11.140625" style="1" customWidth="1"/>
    <col min="9759" max="9759" width="12.42578125" style="1" customWidth="1"/>
    <col min="9760" max="9765" width="9.7109375" style="1" customWidth="1"/>
    <col min="9766" max="9766" width="6.140625" style="1" customWidth="1"/>
    <col min="9767" max="9996" width="9.140625" style="1"/>
    <col min="9997" max="9997" width="6.85546875" style="1" customWidth="1"/>
    <col min="9998" max="9998" width="27.42578125" style="1" customWidth="1"/>
    <col min="9999" max="9999" width="12.85546875" style="1" customWidth="1"/>
    <col min="10000" max="10000" width="0" style="1" hidden="1" customWidth="1"/>
    <col min="10001" max="10001" width="40.42578125" style="1" customWidth="1"/>
    <col min="10002" max="10002" width="9.140625" style="1" customWidth="1"/>
    <col min="10003" max="10004" width="11" style="1" customWidth="1"/>
    <col min="10005" max="10005" width="12.28515625" style="1" customWidth="1"/>
    <col min="10006" max="10008" width="12.85546875" style="1" customWidth="1"/>
    <col min="10009" max="10009" width="10.7109375" style="1" customWidth="1"/>
    <col min="10010" max="10010" width="12.7109375" style="1" customWidth="1"/>
    <col min="10011" max="10011" width="10.85546875" style="1" customWidth="1"/>
    <col min="10012" max="10012" width="11.28515625" style="1" customWidth="1"/>
    <col min="10013" max="10013" width="9.7109375" style="1" customWidth="1"/>
    <col min="10014" max="10014" width="11.140625" style="1" customWidth="1"/>
    <col min="10015" max="10015" width="12.42578125" style="1" customWidth="1"/>
    <col min="10016" max="10021" width="9.7109375" style="1" customWidth="1"/>
    <col min="10022" max="10022" width="6.140625" style="1" customWidth="1"/>
    <col min="10023" max="10252" width="9.140625" style="1"/>
    <col min="10253" max="10253" width="6.85546875" style="1" customWidth="1"/>
    <col min="10254" max="10254" width="27.42578125" style="1" customWidth="1"/>
    <col min="10255" max="10255" width="12.85546875" style="1" customWidth="1"/>
    <col min="10256" max="10256" width="0" style="1" hidden="1" customWidth="1"/>
    <col min="10257" max="10257" width="40.42578125" style="1" customWidth="1"/>
    <col min="10258" max="10258" width="9.140625" style="1" customWidth="1"/>
    <col min="10259" max="10260" width="11" style="1" customWidth="1"/>
    <col min="10261" max="10261" width="12.28515625" style="1" customWidth="1"/>
    <col min="10262" max="10264" width="12.85546875" style="1" customWidth="1"/>
    <col min="10265" max="10265" width="10.7109375" style="1" customWidth="1"/>
    <col min="10266" max="10266" width="12.7109375" style="1" customWidth="1"/>
    <col min="10267" max="10267" width="10.85546875" style="1" customWidth="1"/>
    <col min="10268" max="10268" width="11.28515625" style="1" customWidth="1"/>
    <col min="10269" max="10269" width="9.7109375" style="1" customWidth="1"/>
    <col min="10270" max="10270" width="11.140625" style="1" customWidth="1"/>
    <col min="10271" max="10271" width="12.42578125" style="1" customWidth="1"/>
    <col min="10272" max="10277" width="9.7109375" style="1" customWidth="1"/>
    <col min="10278" max="10278" width="6.140625" style="1" customWidth="1"/>
    <col min="10279" max="10508" width="9.140625" style="1"/>
    <col min="10509" max="10509" width="6.85546875" style="1" customWidth="1"/>
    <col min="10510" max="10510" width="27.42578125" style="1" customWidth="1"/>
    <col min="10511" max="10511" width="12.85546875" style="1" customWidth="1"/>
    <col min="10512" max="10512" width="0" style="1" hidden="1" customWidth="1"/>
    <col min="10513" max="10513" width="40.42578125" style="1" customWidth="1"/>
    <col min="10514" max="10514" width="9.140625" style="1" customWidth="1"/>
    <col min="10515" max="10516" width="11" style="1" customWidth="1"/>
    <col min="10517" max="10517" width="12.28515625" style="1" customWidth="1"/>
    <col min="10518" max="10520" width="12.85546875" style="1" customWidth="1"/>
    <col min="10521" max="10521" width="10.7109375" style="1" customWidth="1"/>
    <col min="10522" max="10522" width="12.7109375" style="1" customWidth="1"/>
    <col min="10523" max="10523" width="10.85546875" style="1" customWidth="1"/>
    <col min="10524" max="10524" width="11.28515625" style="1" customWidth="1"/>
    <col min="10525" max="10525" width="9.7109375" style="1" customWidth="1"/>
    <col min="10526" max="10526" width="11.140625" style="1" customWidth="1"/>
    <col min="10527" max="10527" width="12.42578125" style="1" customWidth="1"/>
    <col min="10528" max="10533" width="9.7109375" style="1" customWidth="1"/>
    <col min="10534" max="10534" width="6.140625" style="1" customWidth="1"/>
    <col min="10535" max="10764" width="9.140625" style="1"/>
    <col min="10765" max="10765" width="6.85546875" style="1" customWidth="1"/>
    <col min="10766" max="10766" width="27.42578125" style="1" customWidth="1"/>
    <col min="10767" max="10767" width="12.85546875" style="1" customWidth="1"/>
    <col min="10768" max="10768" width="0" style="1" hidden="1" customWidth="1"/>
    <col min="10769" max="10769" width="40.42578125" style="1" customWidth="1"/>
    <col min="10770" max="10770" width="9.140625" style="1" customWidth="1"/>
    <col min="10771" max="10772" width="11" style="1" customWidth="1"/>
    <col min="10773" max="10773" width="12.28515625" style="1" customWidth="1"/>
    <col min="10774" max="10776" width="12.85546875" style="1" customWidth="1"/>
    <col min="10777" max="10777" width="10.7109375" style="1" customWidth="1"/>
    <col min="10778" max="10778" width="12.7109375" style="1" customWidth="1"/>
    <col min="10779" max="10779" width="10.85546875" style="1" customWidth="1"/>
    <col min="10780" max="10780" width="11.28515625" style="1" customWidth="1"/>
    <col min="10781" max="10781" width="9.7109375" style="1" customWidth="1"/>
    <col min="10782" max="10782" width="11.140625" style="1" customWidth="1"/>
    <col min="10783" max="10783" width="12.42578125" style="1" customWidth="1"/>
    <col min="10784" max="10789" width="9.7109375" style="1" customWidth="1"/>
    <col min="10790" max="10790" width="6.140625" style="1" customWidth="1"/>
    <col min="10791" max="11020" width="9.140625" style="1"/>
    <col min="11021" max="11021" width="6.85546875" style="1" customWidth="1"/>
    <col min="11022" max="11022" width="27.42578125" style="1" customWidth="1"/>
    <col min="11023" max="11023" width="12.85546875" style="1" customWidth="1"/>
    <col min="11024" max="11024" width="0" style="1" hidden="1" customWidth="1"/>
    <col min="11025" max="11025" width="40.42578125" style="1" customWidth="1"/>
    <col min="11026" max="11026" width="9.140625" style="1" customWidth="1"/>
    <col min="11027" max="11028" width="11" style="1" customWidth="1"/>
    <col min="11029" max="11029" width="12.28515625" style="1" customWidth="1"/>
    <col min="11030" max="11032" width="12.85546875" style="1" customWidth="1"/>
    <col min="11033" max="11033" width="10.7109375" style="1" customWidth="1"/>
    <col min="11034" max="11034" width="12.7109375" style="1" customWidth="1"/>
    <col min="11035" max="11035" width="10.85546875" style="1" customWidth="1"/>
    <col min="11036" max="11036" width="11.28515625" style="1" customWidth="1"/>
    <col min="11037" max="11037" width="9.7109375" style="1" customWidth="1"/>
    <col min="11038" max="11038" width="11.140625" style="1" customWidth="1"/>
    <col min="11039" max="11039" width="12.42578125" style="1" customWidth="1"/>
    <col min="11040" max="11045" width="9.7109375" style="1" customWidth="1"/>
    <col min="11046" max="11046" width="6.140625" style="1" customWidth="1"/>
    <col min="11047" max="11276" width="9.140625" style="1"/>
    <col min="11277" max="11277" width="6.85546875" style="1" customWidth="1"/>
    <col min="11278" max="11278" width="27.42578125" style="1" customWidth="1"/>
    <col min="11279" max="11279" width="12.85546875" style="1" customWidth="1"/>
    <col min="11280" max="11280" width="0" style="1" hidden="1" customWidth="1"/>
    <col min="11281" max="11281" width="40.42578125" style="1" customWidth="1"/>
    <col min="11282" max="11282" width="9.140625" style="1" customWidth="1"/>
    <col min="11283" max="11284" width="11" style="1" customWidth="1"/>
    <col min="11285" max="11285" width="12.28515625" style="1" customWidth="1"/>
    <col min="11286" max="11288" width="12.85546875" style="1" customWidth="1"/>
    <col min="11289" max="11289" width="10.7109375" style="1" customWidth="1"/>
    <col min="11290" max="11290" width="12.7109375" style="1" customWidth="1"/>
    <col min="11291" max="11291" width="10.85546875" style="1" customWidth="1"/>
    <col min="11292" max="11292" width="11.28515625" style="1" customWidth="1"/>
    <col min="11293" max="11293" width="9.7109375" style="1" customWidth="1"/>
    <col min="11294" max="11294" width="11.140625" style="1" customWidth="1"/>
    <col min="11295" max="11295" width="12.42578125" style="1" customWidth="1"/>
    <col min="11296" max="11301" width="9.7109375" style="1" customWidth="1"/>
    <col min="11302" max="11302" width="6.140625" style="1" customWidth="1"/>
    <col min="11303" max="11532" width="9.140625" style="1"/>
    <col min="11533" max="11533" width="6.85546875" style="1" customWidth="1"/>
    <col min="11534" max="11534" width="27.42578125" style="1" customWidth="1"/>
    <col min="11535" max="11535" width="12.85546875" style="1" customWidth="1"/>
    <col min="11536" max="11536" width="0" style="1" hidden="1" customWidth="1"/>
    <col min="11537" max="11537" width="40.42578125" style="1" customWidth="1"/>
    <col min="11538" max="11538" width="9.140625" style="1" customWidth="1"/>
    <col min="11539" max="11540" width="11" style="1" customWidth="1"/>
    <col min="11541" max="11541" width="12.28515625" style="1" customWidth="1"/>
    <col min="11542" max="11544" width="12.85546875" style="1" customWidth="1"/>
    <col min="11545" max="11545" width="10.7109375" style="1" customWidth="1"/>
    <col min="11546" max="11546" width="12.7109375" style="1" customWidth="1"/>
    <col min="11547" max="11547" width="10.85546875" style="1" customWidth="1"/>
    <col min="11548" max="11548" width="11.28515625" style="1" customWidth="1"/>
    <col min="11549" max="11549" width="9.7109375" style="1" customWidth="1"/>
    <col min="11550" max="11550" width="11.140625" style="1" customWidth="1"/>
    <col min="11551" max="11551" width="12.42578125" style="1" customWidth="1"/>
    <col min="11552" max="11557" width="9.7109375" style="1" customWidth="1"/>
    <col min="11558" max="11558" width="6.140625" style="1" customWidth="1"/>
    <col min="11559" max="11788" width="9.140625" style="1"/>
    <col min="11789" max="11789" width="6.85546875" style="1" customWidth="1"/>
    <col min="11790" max="11790" width="27.42578125" style="1" customWidth="1"/>
    <col min="11791" max="11791" width="12.85546875" style="1" customWidth="1"/>
    <col min="11792" max="11792" width="0" style="1" hidden="1" customWidth="1"/>
    <col min="11793" max="11793" width="40.42578125" style="1" customWidth="1"/>
    <col min="11794" max="11794" width="9.140625" style="1" customWidth="1"/>
    <col min="11795" max="11796" width="11" style="1" customWidth="1"/>
    <col min="11797" max="11797" width="12.28515625" style="1" customWidth="1"/>
    <col min="11798" max="11800" width="12.85546875" style="1" customWidth="1"/>
    <col min="11801" max="11801" width="10.7109375" style="1" customWidth="1"/>
    <col min="11802" max="11802" width="12.7109375" style="1" customWidth="1"/>
    <col min="11803" max="11803" width="10.85546875" style="1" customWidth="1"/>
    <col min="11804" max="11804" width="11.28515625" style="1" customWidth="1"/>
    <col min="11805" max="11805" width="9.7109375" style="1" customWidth="1"/>
    <col min="11806" max="11806" width="11.140625" style="1" customWidth="1"/>
    <col min="11807" max="11807" width="12.42578125" style="1" customWidth="1"/>
    <col min="11808" max="11813" width="9.7109375" style="1" customWidth="1"/>
    <col min="11814" max="11814" width="6.140625" style="1" customWidth="1"/>
    <col min="11815" max="12044" width="9.140625" style="1"/>
    <col min="12045" max="12045" width="6.85546875" style="1" customWidth="1"/>
    <col min="12046" max="12046" width="27.42578125" style="1" customWidth="1"/>
    <col min="12047" max="12047" width="12.85546875" style="1" customWidth="1"/>
    <col min="12048" max="12048" width="0" style="1" hidden="1" customWidth="1"/>
    <col min="12049" max="12049" width="40.42578125" style="1" customWidth="1"/>
    <col min="12050" max="12050" width="9.140625" style="1" customWidth="1"/>
    <col min="12051" max="12052" width="11" style="1" customWidth="1"/>
    <col min="12053" max="12053" width="12.28515625" style="1" customWidth="1"/>
    <col min="12054" max="12056" width="12.85546875" style="1" customWidth="1"/>
    <col min="12057" max="12057" width="10.7109375" style="1" customWidth="1"/>
    <col min="12058" max="12058" width="12.7109375" style="1" customWidth="1"/>
    <col min="12059" max="12059" width="10.85546875" style="1" customWidth="1"/>
    <col min="12060" max="12060" width="11.28515625" style="1" customWidth="1"/>
    <col min="12061" max="12061" width="9.7109375" style="1" customWidth="1"/>
    <col min="12062" max="12062" width="11.140625" style="1" customWidth="1"/>
    <col min="12063" max="12063" width="12.42578125" style="1" customWidth="1"/>
    <col min="12064" max="12069" width="9.7109375" style="1" customWidth="1"/>
    <col min="12070" max="12070" width="6.140625" style="1" customWidth="1"/>
    <col min="12071" max="12300" width="9.140625" style="1"/>
    <col min="12301" max="12301" width="6.85546875" style="1" customWidth="1"/>
    <col min="12302" max="12302" width="27.42578125" style="1" customWidth="1"/>
    <col min="12303" max="12303" width="12.85546875" style="1" customWidth="1"/>
    <col min="12304" max="12304" width="0" style="1" hidden="1" customWidth="1"/>
    <col min="12305" max="12305" width="40.42578125" style="1" customWidth="1"/>
    <col min="12306" max="12306" width="9.140625" style="1" customWidth="1"/>
    <col min="12307" max="12308" width="11" style="1" customWidth="1"/>
    <col min="12309" max="12309" width="12.28515625" style="1" customWidth="1"/>
    <col min="12310" max="12312" width="12.85546875" style="1" customWidth="1"/>
    <col min="12313" max="12313" width="10.7109375" style="1" customWidth="1"/>
    <col min="12314" max="12314" width="12.7109375" style="1" customWidth="1"/>
    <col min="12315" max="12315" width="10.85546875" style="1" customWidth="1"/>
    <col min="12316" max="12316" width="11.28515625" style="1" customWidth="1"/>
    <col min="12317" max="12317" width="9.7109375" style="1" customWidth="1"/>
    <col min="12318" max="12318" width="11.140625" style="1" customWidth="1"/>
    <col min="12319" max="12319" width="12.42578125" style="1" customWidth="1"/>
    <col min="12320" max="12325" width="9.7109375" style="1" customWidth="1"/>
    <col min="12326" max="12326" width="6.140625" style="1" customWidth="1"/>
    <col min="12327" max="12556" width="9.140625" style="1"/>
    <col min="12557" max="12557" width="6.85546875" style="1" customWidth="1"/>
    <col min="12558" max="12558" width="27.42578125" style="1" customWidth="1"/>
    <col min="12559" max="12559" width="12.85546875" style="1" customWidth="1"/>
    <col min="12560" max="12560" width="0" style="1" hidden="1" customWidth="1"/>
    <col min="12561" max="12561" width="40.42578125" style="1" customWidth="1"/>
    <col min="12562" max="12562" width="9.140625" style="1" customWidth="1"/>
    <col min="12563" max="12564" width="11" style="1" customWidth="1"/>
    <col min="12565" max="12565" width="12.28515625" style="1" customWidth="1"/>
    <col min="12566" max="12568" width="12.85546875" style="1" customWidth="1"/>
    <col min="12569" max="12569" width="10.7109375" style="1" customWidth="1"/>
    <col min="12570" max="12570" width="12.7109375" style="1" customWidth="1"/>
    <col min="12571" max="12571" width="10.85546875" style="1" customWidth="1"/>
    <col min="12572" max="12572" width="11.28515625" style="1" customWidth="1"/>
    <col min="12573" max="12573" width="9.7109375" style="1" customWidth="1"/>
    <col min="12574" max="12574" width="11.140625" style="1" customWidth="1"/>
    <col min="12575" max="12575" width="12.42578125" style="1" customWidth="1"/>
    <col min="12576" max="12581" width="9.7109375" style="1" customWidth="1"/>
    <col min="12582" max="12582" width="6.140625" style="1" customWidth="1"/>
    <col min="12583" max="12812" width="9.140625" style="1"/>
    <col min="12813" max="12813" width="6.85546875" style="1" customWidth="1"/>
    <col min="12814" max="12814" width="27.42578125" style="1" customWidth="1"/>
    <col min="12815" max="12815" width="12.85546875" style="1" customWidth="1"/>
    <col min="12816" max="12816" width="0" style="1" hidden="1" customWidth="1"/>
    <col min="12817" max="12817" width="40.42578125" style="1" customWidth="1"/>
    <col min="12818" max="12818" width="9.140625" style="1" customWidth="1"/>
    <col min="12819" max="12820" width="11" style="1" customWidth="1"/>
    <col min="12821" max="12821" width="12.28515625" style="1" customWidth="1"/>
    <col min="12822" max="12824" width="12.85546875" style="1" customWidth="1"/>
    <col min="12825" max="12825" width="10.7109375" style="1" customWidth="1"/>
    <col min="12826" max="12826" width="12.7109375" style="1" customWidth="1"/>
    <col min="12827" max="12827" width="10.85546875" style="1" customWidth="1"/>
    <col min="12828" max="12828" width="11.28515625" style="1" customWidth="1"/>
    <col min="12829" max="12829" width="9.7109375" style="1" customWidth="1"/>
    <col min="12830" max="12830" width="11.140625" style="1" customWidth="1"/>
    <col min="12831" max="12831" width="12.42578125" style="1" customWidth="1"/>
    <col min="12832" max="12837" width="9.7109375" style="1" customWidth="1"/>
    <col min="12838" max="12838" width="6.140625" style="1" customWidth="1"/>
    <col min="12839" max="13068" width="9.140625" style="1"/>
    <col min="13069" max="13069" width="6.85546875" style="1" customWidth="1"/>
    <col min="13070" max="13070" width="27.42578125" style="1" customWidth="1"/>
    <col min="13071" max="13071" width="12.85546875" style="1" customWidth="1"/>
    <col min="13072" max="13072" width="0" style="1" hidden="1" customWidth="1"/>
    <col min="13073" max="13073" width="40.42578125" style="1" customWidth="1"/>
    <col min="13074" max="13074" width="9.140625" style="1" customWidth="1"/>
    <col min="13075" max="13076" width="11" style="1" customWidth="1"/>
    <col min="13077" max="13077" width="12.28515625" style="1" customWidth="1"/>
    <col min="13078" max="13080" width="12.85546875" style="1" customWidth="1"/>
    <col min="13081" max="13081" width="10.7109375" style="1" customWidth="1"/>
    <col min="13082" max="13082" width="12.7109375" style="1" customWidth="1"/>
    <col min="13083" max="13083" width="10.85546875" style="1" customWidth="1"/>
    <col min="13084" max="13084" width="11.28515625" style="1" customWidth="1"/>
    <col min="13085" max="13085" width="9.7109375" style="1" customWidth="1"/>
    <col min="13086" max="13086" width="11.140625" style="1" customWidth="1"/>
    <col min="13087" max="13087" width="12.42578125" style="1" customWidth="1"/>
    <col min="13088" max="13093" width="9.7109375" style="1" customWidth="1"/>
    <col min="13094" max="13094" width="6.140625" style="1" customWidth="1"/>
    <col min="13095" max="13324" width="9.140625" style="1"/>
    <col min="13325" max="13325" width="6.85546875" style="1" customWidth="1"/>
    <col min="13326" max="13326" width="27.42578125" style="1" customWidth="1"/>
    <col min="13327" max="13327" width="12.85546875" style="1" customWidth="1"/>
    <col min="13328" max="13328" width="0" style="1" hidden="1" customWidth="1"/>
    <col min="13329" max="13329" width="40.42578125" style="1" customWidth="1"/>
    <col min="13330" max="13330" width="9.140625" style="1" customWidth="1"/>
    <col min="13331" max="13332" width="11" style="1" customWidth="1"/>
    <col min="13333" max="13333" width="12.28515625" style="1" customWidth="1"/>
    <col min="13334" max="13336" width="12.85546875" style="1" customWidth="1"/>
    <col min="13337" max="13337" width="10.7109375" style="1" customWidth="1"/>
    <col min="13338" max="13338" width="12.7109375" style="1" customWidth="1"/>
    <col min="13339" max="13339" width="10.85546875" style="1" customWidth="1"/>
    <col min="13340" max="13340" width="11.28515625" style="1" customWidth="1"/>
    <col min="13341" max="13341" width="9.7109375" style="1" customWidth="1"/>
    <col min="13342" max="13342" width="11.140625" style="1" customWidth="1"/>
    <col min="13343" max="13343" width="12.42578125" style="1" customWidth="1"/>
    <col min="13344" max="13349" width="9.7109375" style="1" customWidth="1"/>
    <col min="13350" max="13350" width="6.140625" style="1" customWidth="1"/>
    <col min="13351" max="13580" width="9.140625" style="1"/>
    <col min="13581" max="13581" width="6.85546875" style="1" customWidth="1"/>
    <col min="13582" max="13582" width="27.42578125" style="1" customWidth="1"/>
    <col min="13583" max="13583" width="12.85546875" style="1" customWidth="1"/>
    <col min="13584" max="13584" width="0" style="1" hidden="1" customWidth="1"/>
    <col min="13585" max="13585" width="40.42578125" style="1" customWidth="1"/>
    <col min="13586" max="13586" width="9.140625" style="1" customWidth="1"/>
    <col min="13587" max="13588" width="11" style="1" customWidth="1"/>
    <col min="13589" max="13589" width="12.28515625" style="1" customWidth="1"/>
    <col min="13590" max="13592" width="12.85546875" style="1" customWidth="1"/>
    <col min="13593" max="13593" width="10.7109375" style="1" customWidth="1"/>
    <col min="13594" max="13594" width="12.7109375" style="1" customWidth="1"/>
    <col min="13595" max="13595" width="10.85546875" style="1" customWidth="1"/>
    <col min="13596" max="13596" width="11.28515625" style="1" customWidth="1"/>
    <col min="13597" max="13597" width="9.7109375" style="1" customWidth="1"/>
    <col min="13598" max="13598" width="11.140625" style="1" customWidth="1"/>
    <col min="13599" max="13599" width="12.42578125" style="1" customWidth="1"/>
    <col min="13600" max="13605" width="9.7109375" style="1" customWidth="1"/>
    <col min="13606" max="13606" width="6.140625" style="1" customWidth="1"/>
    <col min="13607" max="13836" width="9.140625" style="1"/>
    <col min="13837" max="13837" width="6.85546875" style="1" customWidth="1"/>
    <col min="13838" max="13838" width="27.42578125" style="1" customWidth="1"/>
    <col min="13839" max="13839" width="12.85546875" style="1" customWidth="1"/>
    <col min="13840" max="13840" width="0" style="1" hidden="1" customWidth="1"/>
    <col min="13841" max="13841" width="40.42578125" style="1" customWidth="1"/>
    <col min="13842" max="13842" width="9.140625" style="1" customWidth="1"/>
    <col min="13843" max="13844" width="11" style="1" customWidth="1"/>
    <col min="13845" max="13845" width="12.28515625" style="1" customWidth="1"/>
    <col min="13846" max="13848" width="12.85546875" style="1" customWidth="1"/>
    <col min="13849" max="13849" width="10.7109375" style="1" customWidth="1"/>
    <col min="13850" max="13850" width="12.7109375" style="1" customWidth="1"/>
    <col min="13851" max="13851" width="10.85546875" style="1" customWidth="1"/>
    <col min="13852" max="13852" width="11.28515625" style="1" customWidth="1"/>
    <col min="13853" max="13853" width="9.7109375" style="1" customWidth="1"/>
    <col min="13854" max="13854" width="11.140625" style="1" customWidth="1"/>
    <col min="13855" max="13855" width="12.42578125" style="1" customWidth="1"/>
    <col min="13856" max="13861" width="9.7109375" style="1" customWidth="1"/>
    <col min="13862" max="13862" width="6.140625" style="1" customWidth="1"/>
    <col min="13863" max="14092" width="9.140625" style="1"/>
    <col min="14093" max="14093" width="6.85546875" style="1" customWidth="1"/>
    <col min="14094" max="14094" width="27.42578125" style="1" customWidth="1"/>
    <col min="14095" max="14095" width="12.85546875" style="1" customWidth="1"/>
    <col min="14096" max="14096" width="0" style="1" hidden="1" customWidth="1"/>
    <col min="14097" max="14097" width="40.42578125" style="1" customWidth="1"/>
    <col min="14098" max="14098" width="9.140625" style="1" customWidth="1"/>
    <col min="14099" max="14100" width="11" style="1" customWidth="1"/>
    <col min="14101" max="14101" width="12.28515625" style="1" customWidth="1"/>
    <col min="14102" max="14104" width="12.85546875" style="1" customWidth="1"/>
    <col min="14105" max="14105" width="10.7109375" style="1" customWidth="1"/>
    <col min="14106" max="14106" width="12.7109375" style="1" customWidth="1"/>
    <col min="14107" max="14107" width="10.85546875" style="1" customWidth="1"/>
    <col min="14108" max="14108" width="11.28515625" style="1" customWidth="1"/>
    <col min="14109" max="14109" width="9.7109375" style="1" customWidth="1"/>
    <col min="14110" max="14110" width="11.140625" style="1" customWidth="1"/>
    <col min="14111" max="14111" width="12.42578125" style="1" customWidth="1"/>
    <col min="14112" max="14117" width="9.7109375" style="1" customWidth="1"/>
    <col min="14118" max="14118" width="6.140625" style="1" customWidth="1"/>
    <col min="14119" max="14348" width="9.140625" style="1"/>
    <col min="14349" max="14349" width="6.85546875" style="1" customWidth="1"/>
    <col min="14350" max="14350" width="27.42578125" style="1" customWidth="1"/>
    <col min="14351" max="14351" width="12.85546875" style="1" customWidth="1"/>
    <col min="14352" max="14352" width="0" style="1" hidden="1" customWidth="1"/>
    <col min="14353" max="14353" width="40.42578125" style="1" customWidth="1"/>
    <col min="14354" max="14354" width="9.140625" style="1" customWidth="1"/>
    <col min="14355" max="14356" width="11" style="1" customWidth="1"/>
    <col min="14357" max="14357" width="12.28515625" style="1" customWidth="1"/>
    <col min="14358" max="14360" width="12.85546875" style="1" customWidth="1"/>
    <col min="14361" max="14361" width="10.7109375" style="1" customWidth="1"/>
    <col min="14362" max="14362" width="12.7109375" style="1" customWidth="1"/>
    <col min="14363" max="14363" width="10.85546875" style="1" customWidth="1"/>
    <col min="14364" max="14364" width="11.28515625" style="1" customWidth="1"/>
    <col min="14365" max="14365" width="9.7109375" style="1" customWidth="1"/>
    <col min="14366" max="14366" width="11.140625" style="1" customWidth="1"/>
    <col min="14367" max="14367" width="12.42578125" style="1" customWidth="1"/>
    <col min="14368" max="14373" width="9.7109375" style="1" customWidth="1"/>
    <col min="14374" max="14374" width="6.140625" style="1" customWidth="1"/>
    <col min="14375" max="14604" width="9.140625" style="1"/>
    <col min="14605" max="14605" width="6.85546875" style="1" customWidth="1"/>
    <col min="14606" max="14606" width="27.42578125" style="1" customWidth="1"/>
    <col min="14607" max="14607" width="12.85546875" style="1" customWidth="1"/>
    <col min="14608" max="14608" width="0" style="1" hidden="1" customWidth="1"/>
    <col min="14609" max="14609" width="40.42578125" style="1" customWidth="1"/>
    <col min="14610" max="14610" width="9.140625" style="1" customWidth="1"/>
    <col min="14611" max="14612" width="11" style="1" customWidth="1"/>
    <col min="14613" max="14613" width="12.28515625" style="1" customWidth="1"/>
    <col min="14614" max="14616" width="12.85546875" style="1" customWidth="1"/>
    <col min="14617" max="14617" width="10.7109375" style="1" customWidth="1"/>
    <col min="14618" max="14618" width="12.7109375" style="1" customWidth="1"/>
    <col min="14619" max="14619" width="10.85546875" style="1" customWidth="1"/>
    <col min="14620" max="14620" width="11.28515625" style="1" customWidth="1"/>
    <col min="14621" max="14621" width="9.7109375" style="1" customWidth="1"/>
    <col min="14622" max="14622" width="11.140625" style="1" customWidth="1"/>
    <col min="14623" max="14623" width="12.42578125" style="1" customWidth="1"/>
    <col min="14624" max="14629" width="9.7109375" style="1" customWidth="1"/>
    <col min="14630" max="14630" width="6.140625" style="1" customWidth="1"/>
    <col min="14631" max="14860" width="9.140625" style="1"/>
    <col min="14861" max="14861" width="6.85546875" style="1" customWidth="1"/>
    <col min="14862" max="14862" width="27.42578125" style="1" customWidth="1"/>
    <col min="14863" max="14863" width="12.85546875" style="1" customWidth="1"/>
    <col min="14864" max="14864" width="0" style="1" hidden="1" customWidth="1"/>
    <col min="14865" max="14865" width="40.42578125" style="1" customWidth="1"/>
    <col min="14866" max="14866" width="9.140625" style="1" customWidth="1"/>
    <col min="14867" max="14868" width="11" style="1" customWidth="1"/>
    <col min="14869" max="14869" width="12.28515625" style="1" customWidth="1"/>
    <col min="14870" max="14872" width="12.85546875" style="1" customWidth="1"/>
    <col min="14873" max="14873" width="10.7109375" style="1" customWidth="1"/>
    <col min="14874" max="14874" width="12.7109375" style="1" customWidth="1"/>
    <col min="14875" max="14875" width="10.85546875" style="1" customWidth="1"/>
    <col min="14876" max="14876" width="11.28515625" style="1" customWidth="1"/>
    <col min="14877" max="14877" width="9.7109375" style="1" customWidth="1"/>
    <col min="14878" max="14878" width="11.140625" style="1" customWidth="1"/>
    <col min="14879" max="14879" width="12.42578125" style="1" customWidth="1"/>
    <col min="14880" max="14885" width="9.7109375" style="1" customWidth="1"/>
    <col min="14886" max="14886" width="6.140625" style="1" customWidth="1"/>
    <col min="14887" max="15116" width="9.140625" style="1"/>
    <col min="15117" max="15117" width="6.85546875" style="1" customWidth="1"/>
    <col min="15118" max="15118" width="27.42578125" style="1" customWidth="1"/>
    <col min="15119" max="15119" width="12.85546875" style="1" customWidth="1"/>
    <col min="15120" max="15120" width="0" style="1" hidden="1" customWidth="1"/>
    <col min="15121" max="15121" width="40.42578125" style="1" customWidth="1"/>
    <col min="15122" max="15122" width="9.140625" style="1" customWidth="1"/>
    <col min="15123" max="15124" width="11" style="1" customWidth="1"/>
    <col min="15125" max="15125" width="12.28515625" style="1" customWidth="1"/>
    <col min="15126" max="15128" width="12.85546875" style="1" customWidth="1"/>
    <col min="15129" max="15129" width="10.7109375" style="1" customWidth="1"/>
    <col min="15130" max="15130" width="12.7109375" style="1" customWidth="1"/>
    <col min="15131" max="15131" width="10.85546875" style="1" customWidth="1"/>
    <col min="15132" max="15132" width="11.28515625" style="1" customWidth="1"/>
    <col min="15133" max="15133" width="9.7109375" style="1" customWidth="1"/>
    <col min="15134" max="15134" width="11.140625" style="1" customWidth="1"/>
    <col min="15135" max="15135" width="12.42578125" style="1" customWidth="1"/>
    <col min="15136" max="15141" width="9.7109375" style="1" customWidth="1"/>
    <col min="15142" max="15142" width="6.140625" style="1" customWidth="1"/>
    <col min="15143" max="15372" width="9.140625" style="1"/>
    <col min="15373" max="15373" width="6.85546875" style="1" customWidth="1"/>
    <col min="15374" max="15374" width="27.42578125" style="1" customWidth="1"/>
    <col min="15375" max="15375" width="12.85546875" style="1" customWidth="1"/>
    <col min="15376" max="15376" width="0" style="1" hidden="1" customWidth="1"/>
    <col min="15377" max="15377" width="40.42578125" style="1" customWidth="1"/>
    <col min="15378" max="15378" width="9.140625" style="1" customWidth="1"/>
    <col min="15379" max="15380" width="11" style="1" customWidth="1"/>
    <col min="15381" max="15381" width="12.28515625" style="1" customWidth="1"/>
    <col min="15382" max="15384" width="12.85546875" style="1" customWidth="1"/>
    <col min="15385" max="15385" width="10.7109375" style="1" customWidth="1"/>
    <col min="15386" max="15386" width="12.7109375" style="1" customWidth="1"/>
    <col min="15387" max="15387" width="10.85546875" style="1" customWidth="1"/>
    <col min="15388" max="15388" width="11.28515625" style="1" customWidth="1"/>
    <col min="15389" max="15389" width="9.7109375" style="1" customWidth="1"/>
    <col min="15390" max="15390" width="11.140625" style="1" customWidth="1"/>
    <col min="15391" max="15391" width="12.42578125" style="1" customWidth="1"/>
    <col min="15392" max="15397" width="9.7109375" style="1" customWidth="1"/>
    <col min="15398" max="15398" width="6.140625" style="1" customWidth="1"/>
    <col min="15399" max="15628" width="9.140625" style="1"/>
    <col min="15629" max="15629" width="6.85546875" style="1" customWidth="1"/>
    <col min="15630" max="15630" width="27.42578125" style="1" customWidth="1"/>
    <col min="15631" max="15631" width="12.85546875" style="1" customWidth="1"/>
    <col min="15632" max="15632" width="0" style="1" hidden="1" customWidth="1"/>
    <col min="15633" max="15633" width="40.42578125" style="1" customWidth="1"/>
    <col min="15634" max="15634" width="9.140625" style="1" customWidth="1"/>
    <col min="15635" max="15636" width="11" style="1" customWidth="1"/>
    <col min="15637" max="15637" width="12.28515625" style="1" customWidth="1"/>
    <col min="15638" max="15640" width="12.85546875" style="1" customWidth="1"/>
    <col min="15641" max="15641" width="10.7109375" style="1" customWidth="1"/>
    <col min="15642" max="15642" width="12.7109375" style="1" customWidth="1"/>
    <col min="15643" max="15643" width="10.85546875" style="1" customWidth="1"/>
    <col min="15644" max="15644" width="11.28515625" style="1" customWidth="1"/>
    <col min="15645" max="15645" width="9.7109375" style="1" customWidth="1"/>
    <col min="15646" max="15646" width="11.140625" style="1" customWidth="1"/>
    <col min="15647" max="15647" width="12.42578125" style="1" customWidth="1"/>
    <col min="15648" max="15653" width="9.7109375" style="1" customWidth="1"/>
    <col min="15654" max="15654" width="6.140625" style="1" customWidth="1"/>
    <col min="15655" max="15884" width="9.140625" style="1"/>
    <col min="15885" max="15885" width="6.85546875" style="1" customWidth="1"/>
    <col min="15886" max="15886" width="27.42578125" style="1" customWidth="1"/>
    <col min="15887" max="15887" width="12.85546875" style="1" customWidth="1"/>
    <col min="15888" max="15888" width="0" style="1" hidden="1" customWidth="1"/>
    <col min="15889" max="15889" width="40.42578125" style="1" customWidth="1"/>
    <col min="15890" max="15890" width="9.140625" style="1" customWidth="1"/>
    <col min="15891" max="15892" width="11" style="1" customWidth="1"/>
    <col min="15893" max="15893" width="12.28515625" style="1" customWidth="1"/>
    <col min="15894" max="15896" width="12.85546875" style="1" customWidth="1"/>
    <col min="15897" max="15897" width="10.7109375" style="1" customWidth="1"/>
    <col min="15898" max="15898" width="12.7109375" style="1" customWidth="1"/>
    <col min="15899" max="15899" width="10.85546875" style="1" customWidth="1"/>
    <col min="15900" max="15900" width="11.28515625" style="1" customWidth="1"/>
    <col min="15901" max="15901" width="9.7109375" style="1" customWidth="1"/>
    <col min="15902" max="15902" width="11.140625" style="1" customWidth="1"/>
    <col min="15903" max="15903" width="12.42578125" style="1" customWidth="1"/>
    <col min="15904" max="15909" width="9.7109375" style="1" customWidth="1"/>
    <col min="15910" max="15910" width="6.140625" style="1" customWidth="1"/>
    <col min="15911" max="16140" width="9.140625" style="1"/>
    <col min="16141" max="16141" width="6.85546875" style="1" customWidth="1"/>
    <col min="16142" max="16142" width="27.42578125" style="1" customWidth="1"/>
    <col min="16143" max="16143" width="12.85546875" style="1" customWidth="1"/>
    <col min="16144" max="16144" width="0" style="1" hidden="1" customWidth="1"/>
    <col min="16145" max="16145" width="40.42578125" style="1" customWidth="1"/>
    <col min="16146" max="16146" width="9.140625" style="1" customWidth="1"/>
    <col min="16147" max="16148" width="11" style="1" customWidth="1"/>
    <col min="16149" max="16149" width="12.28515625" style="1" customWidth="1"/>
    <col min="16150" max="16152" width="12.85546875" style="1" customWidth="1"/>
    <col min="16153" max="16153" width="10.7109375" style="1" customWidth="1"/>
    <col min="16154" max="16154" width="12.7109375" style="1" customWidth="1"/>
    <col min="16155" max="16155" width="10.85546875" style="1" customWidth="1"/>
    <col min="16156" max="16156" width="11.28515625" style="1" customWidth="1"/>
    <col min="16157" max="16157" width="9.7109375" style="1" customWidth="1"/>
    <col min="16158" max="16158" width="11.140625" style="1" customWidth="1"/>
    <col min="16159" max="16159" width="12.42578125" style="1" customWidth="1"/>
    <col min="16160" max="16165" width="9.7109375" style="1" customWidth="1"/>
    <col min="16166" max="16166" width="6.140625" style="1" customWidth="1"/>
    <col min="16167" max="16384" width="9.140625" style="1"/>
  </cols>
  <sheetData>
    <row r="1" spans="1:44" ht="22.15" customHeight="1">
      <c r="B1" s="437" t="s">
        <v>1095</v>
      </c>
      <c r="C1" s="391"/>
      <c r="D1" s="391"/>
      <c r="E1" s="391"/>
      <c r="F1" s="391"/>
      <c r="G1" s="391"/>
      <c r="H1" s="391"/>
      <c r="I1" s="391"/>
      <c r="J1" s="391"/>
      <c r="K1" s="453"/>
      <c r="L1" s="391"/>
      <c r="M1" s="391"/>
      <c r="N1" s="453"/>
      <c r="O1" s="391"/>
      <c r="P1" s="391"/>
      <c r="Q1" s="505"/>
      <c r="R1" s="391"/>
      <c r="S1" s="391"/>
      <c r="T1" s="391"/>
      <c r="U1" s="391"/>
      <c r="V1" s="391"/>
      <c r="W1" s="391"/>
      <c r="X1" s="391"/>
      <c r="Y1" s="391"/>
      <c r="Z1" s="391"/>
      <c r="AA1" s="391"/>
      <c r="AB1" s="453"/>
      <c r="AC1" s="453"/>
      <c r="AD1" s="391"/>
      <c r="AE1" s="453"/>
      <c r="AF1" s="453"/>
      <c r="AG1" s="391"/>
      <c r="AH1" s="453"/>
      <c r="AI1" s="453"/>
      <c r="AJ1" s="391"/>
      <c r="AK1" s="620" t="s">
        <v>1096</v>
      </c>
      <c r="AL1" s="620"/>
    </row>
    <row r="2" spans="1:44" ht="33.75" customHeight="1">
      <c r="A2" s="621" t="s">
        <v>1093</v>
      </c>
      <c r="B2" s="621"/>
      <c r="C2" s="621"/>
      <c r="D2" s="621"/>
      <c r="E2" s="621"/>
      <c r="F2" s="621"/>
      <c r="G2" s="621"/>
      <c r="H2" s="621"/>
      <c r="I2" s="621"/>
      <c r="J2" s="621"/>
      <c r="K2" s="621"/>
      <c r="L2" s="621"/>
      <c r="M2" s="621"/>
      <c r="N2" s="621"/>
      <c r="O2" s="621"/>
      <c r="P2" s="621"/>
      <c r="Q2" s="621"/>
      <c r="R2" s="621"/>
      <c r="S2" s="621"/>
      <c r="T2" s="621"/>
      <c r="U2" s="621"/>
      <c r="V2" s="621"/>
      <c r="W2" s="621"/>
      <c r="X2" s="621"/>
      <c r="Y2" s="621"/>
      <c r="Z2" s="621"/>
      <c r="AA2" s="621"/>
      <c r="AB2" s="621"/>
      <c r="AC2" s="621"/>
      <c r="AD2" s="621"/>
      <c r="AE2" s="621"/>
      <c r="AF2" s="621"/>
      <c r="AG2" s="621"/>
      <c r="AH2" s="621"/>
      <c r="AI2" s="621"/>
      <c r="AJ2" s="621"/>
      <c r="AK2" s="621"/>
      <c r="AL2" s="621"/>
    </row>
    <row r="3" spans="1:44">
      <c r="A3" s="622" t="str">
        <f>+'[1]Phụ lục 1'!$A$3:$L$3</f>
        <v>(Kèm theo Quyết định số         /QĐ-UBND ngày             /10/2022 của UBND huyện Na Rì)</v>
      </c>
      <c r="B3" s="622"/>
      <c r="C3" s="622"/>
      <c r="D3" s="622"/>
      <c r="E3" s="622"/>
      <c r="F3" s="622"/>
      <c r="G3" s="622"/>
      <c r="H3" s="622"/>
      <c r="I3" s="622"/>
      <c r="J3" s="622"/>
      <c r="K3" s="622"/>
      <c r="L3" s="622"/>
      <c r="M3" s="622"/>
      <c r="N3" s="622"/>
      <c r="O3" s="622"/>
      <c r="P3" s="622"/>
      <c r="Q3" s="622"/>
      <c r="R3" s="622"/>
      <c r="S3" s="622"/>
      <c r="T3" s="622"/>
      <c r="U3" s="622"/>
      <c r="V3" s="622"/>
      <c r="W3" s="622"/>
      <c r="X3" s="622"/>
      <c r="Y3" s="622"/>
      <c r="Z3" s="622"/>
      <c r="AA3" s="622"/>
      <c r="AB3" s="622"/>
      <c r="AC3" s="622"/>
      <c r="AD3" s="622"/>
      <c r="AE3" s="622"/>
      <c r="AF3" s="622"/>
      <c r="AG3" s="622"/>
      <c r="AH3" s="622"/>
      <c r="AI3" s="622"/>
      <c r="AJ3" s="622"/>
      <c r="AK3" s="622"/>
      <c r="AL3" s="622"/>
    </row>
    <row r="4" spans="1:44">
      <c r="A4" s="2"/>
      <c r="B4" s="227"/>
      <c r="C4" s="2"/>
      <c r="D4" s="2"/>
      <c r="E4" s="2"/>
      <c r="F4" s="2"/>
      <c r="G4" s="228"/>
      <c r="H4" s="275"/>
      <c r="I4" s="623" t="s">
        <v>0</v>
      </c>
      <c r="J4" s="623"/>
      <c r="K4" s="623"/>
      <c r="L4" s="623"/>
      <c r="M4" s="623"/>
      <c r="N4" s="623"/>
      <c r="O4" s="623"/>
      <c r="P4" s="623"/>
      <c r="Q4" s="623"/>
      <c r="R4" s="623"/>
      <c r="S4" s="623"/>
      <c r="T4" s="623"/>
      <c r="U4" s="623"/>
      <c r="V4" s="623"/>
      <c r="W4" s="623"/>
      <c r="X4" s="623"/>
      <c r="Y4" s="623"/>
      <c r="Z4" s="623"/>
      <c r="AA4" s="623"/>
      <c r="AB4" s="623"/>
      <c r="AC4" s="623"/>
      <c r="AD4" s="623"/>
      <c r="AE4" s="623"/>
      <c r="AF4" s="623"/>
      <c r="AG4" s="623"/>
      <c r="AH4" s="623"/>
      <c r="AI4" s="623"/>
      <c r="AJ4" s="623"/>
      <c r="AK4" s="623"/>
      <c r="AL4" s="623"/>
    </row>
    <row r="5" spans="1:44" ht="36" customHeight="1">
      <c r="A5" s="624" t="s">
        <v>1</v>
      </c>
      <c r="B5" s="625" t="s">
        <v>2</v>
      </c>
      <c r="C5" s="624" t="s">
        <v>3</v>
      </c>
      <c r="D5" s="226"/>
      <c r="E5" s="624" t="s">
        <v>4</v>
      </c>
      <c r="F5" s="624" t="s">
        <v>5</v>
      </c>
      <c r="G5" s="626" t="s">
        <v>6</v>
      </c>
      <c r="H5" s="627"/>
      <c r="I5" s="627"/>
      <c r="J5" s="628"/>
      <c r="K5" s="624" t="s">
        <v>1102</v>
      </c>
      <c r="L5" s="624"/>
      <c r="M5" s="624"/>
      <c r="N5" s="624" t="s">
        <v>1103</v>
      </c>
      <c r="O5" s="624"/>
      <c r="P5" s="624"/>
      <c r="Q5" s="624" t="s">
        <v>1099</v>
      </c>
      <c r="R5" s="624"/>
      <c r="S5" s="624"/>
      <c r="T5" s="631" t="s">
        <v>8</v>
      </c>
      <c r="U5" s="626" t="s">
        <v>1105</v>
      </c>
      <c r="V5" s="627"/>
      <c r="W5" s="628"/>
      <c r="X5" s="626" t="s">
        <v>7</v>
      </c>
      <c r="Y5" s="627"/>
      <c r="Z5" s="627"/>
      <c r="AA5" s="624" t="s">
        <v>915</v>
      </c>
      <c r="AB5" s="624"/>
      <c r="AC5" s="624"/>
      <c r="AD5" s="626" t="s">
        <v>1106</v>
      </c>
      <c r="AE5" s="627"/>
      <c r="AF5" s="627"/>
      <c r="AG5" s="626" t="s">
        <v>1107</v>
      </c>
      <c r="AH5" s="627"/>
      <c r="AI5" s="627"/>
      <c r="AJ5" s="438"/>
      <c r="AK5" s="439"/>
      <c r="AL5" s="624" t="s">
        <v>8</v>
      </c>
    </row>
    <row r="6" spans="1:44" ht="42.75">
      <c r="A6" s="624"/>
      <c r="B6" s="625"/>
      <c r="C6" s="624"/>
      <c r="D6" s="226"/>
      <c r="E6" s="624"/>
      <c r="F6" s="624"/>
      <c r="G6" s="3" t="s">
        <v>9</v>
      </c>
      <c r="H6" s="276" t="s">
        <v>10</v>
      </c>
      <c r="I6" s="3" t="s">
        <v>11</v>
      </c>
      <c r="J6" s="3" t="s">
        <v>12</v>
      </c>
      <c r="K6" s="496" t="s">
        <v>9</v>
      </c>
      <c r="L6" s="274" t="s">
        <v>10</v>
      </c>
      <c r="M6" s="226" t="s">
        <v>11</v>
      </c>
      <c r="N6" s="496" t="s">
        <v>9</v>
      </c>
      <c r="O6" s="274" t="s">
        <v>10</v>
      </c>
      <c r="P6" s="226" t="s">
        <v>11</v>
      </c>
      <c r="Q6" s="506" t="s">
        <v>9</v>
      </c>
      <c r="R6" s="274" t="s">
        <v>10</v>
      </c>
      <c r="S6" s="226" t="s">
        <v>11</v>
      </c>
      <c r="T6" s="632"/>
      <c r="U6" s="3" t="s">
        <v>9</v>
      </c>
      <c r="V6" s="3" t="s">
        <v>10</v>
      </c>
      <c r="W6" s="3" t="s">
        <v>11</v>
      </c>
      <c r="X6" s="3" t="s">
        <v>9</v>
      </c>
      <c r="Y6" s="3" t="s">
        <v>10</v>
      </c>
      <c r="Z6" s="3" t="s">
        <v>11</v>
      </c>
      <c r="AA6" s="3" t="s">
        <v>9</v>
      </c>
      <c r="AB6" s="454" t="s">
        <v>10</v>
      </c>
      <c r="AC6" s="454" t="s">
        <v>11</v>
      </c>
      <c r="AD6" s="3" t="s">
        <v>9</v>
      </c>
      <c r="AE6" s="454" t="s">
        <v>10</v>
      </c>
      <c r="AF6" s="454" t="s">
        <v>11</v>
      </c>
      <c r="AG6" s="3" t="s">
        <v>9</v>
      </c>
      <c r="AH6" s="454" t="s">
        <v>10</v>
      </c>
      <c r="AI6" s="454" t="s">
        <v>11</v>
      </c>
      <c r="AJ6" s="3"/>
      <c r="AK6" s="3" t="s">
        <v>12</v>
      </c>
      <c r="AL6" s="624"/>
    </row>
    <row r="7" spans="1:44">
      <c r="A7" s="4" t="s">
        <v>48</v>
      </c>
      <c r="B7" s="4" t="s">
        <v>49</v>
      </c>
      <c r="C7" s="4" t="s">
        <v>1083</v>
      </c>
      <c r="D7" s="4"/>
      <c r="E7" s="4"/>
      <c r="F7" s="4">
        <v>1</v>
      </c>
      <c r="G7" s="408">
        <f>+F7+1</f>
        <v>2</v>
      </c>
      <c r="H7" s="408">
        <f t="shared" ref="H7:AL7" si="0">+G7+1</f>
        <v>3</v>
      </c>
      <c r="I7" s="408">
        <f t="shared" si="0"/>
        <v>4</v>
      </c>
      <c r="J7" s="408">
        <f t="shared" si="0"/>
        <v>5</v>
      </c>
      <c r="K7" s="455"/>
      <c r="L7" s="408"/>
      <c r="M7" s="408"/>
      <c r="N7" s="455"/>
      <c r="O7" s="408"/>
      <c r="P7" s="408"/>
      <c r="Q7" s="507"/>
      <c r="R7" s="408"/>
      <c r="S7" s="408"/>
      <c r="T7" s="408"/>
      <c r="U7" s="408"/>
      <c r="V7" s="408"/>
      <c r="W7" s="408"/>
      <c r="X7" s="408">
        <f>+J7+1</f>
        <v>6</v>
      </c>
      <c r="Y7" s="408">
        <f t="shared" si="0"/>
        <v>7</v>
      </c>
      <c r="Z7" s="408">
        <f t="shared" si="0"/>
        <v>8</v>
      </c>
      <c r="AA7" s="408"/>
      <c r="AB7" s="455"/>
      <c r="AC7" s="455"/>
      <c r="AD7" s="408"/>
      <c r="AE7" s="455"/>
      <c r="AF7" s="455"/>
      <c r="AG7" s="408"/>
      <c r="AH7" s="455"/>
      <c r="AI7" s="455"/>
      <c r="AJ7" s="408"/>
      <c r="AK7" s="408">
        <f>+Z7+1</f>
        <v>9</v>
      </c>
      <c r="AL7" s="408">
        <f t="shared" si="0"/>
        <v>10</v>
      </c>
    </row>
    <row r="8" spans="1:44" ht="33" hidden="1" customHeight="1">
      <c r="A8" s="4"/>
      <c r="B8" s="226" t="s">
        <v>13</v>
      </c>
      <c r="C8" s="4"/>
      <c r="D8" s="4"/>
      <c r="E8" s="4"/>
      <c r="F8" s="4"/>
      <c r="G8" s="314">
        <f>+G10+G13+G285</f>
        <v>172054</v>
      </c>
      <c r="H8" s="314">
        <f>+H10+H13+H285</f>
        <v>163552</v>
      </c>
      <c r="I8" s="314">
        <f>+I10+I13+I285</f>
        <v>8501.9999999999982</v>
      </c>
      <c r="J8" s="314">
        <f>+J10+J13+J285</f>
        <v>0</v>
      </c>
      <c r="K8" s="456"/>
      <c r="L8" s="314"/>
      <c r="M8" s="314"/>
      <c r="N8" s="456"/>
      <c r="O8" s="314"/>
      <c r="P8" s="314"/>
      <c r="Q8" s="508"/>
      <c r="R8" s="314"/>
      <c r="S8" s="314"/>
      <c r="T8" s="314"/>
      <c r="U8" s="314"/>
      <c r="V8" s="314"/>
      <c r="W8" s="314"/>
      <c r="X8" s="314">
        <f>+X10+X13+X285</f>
        <v>29412</v>
      </c>
      <c r="Y8" s="314">
        <f>+Y10+Y13+Y285</f>
        <v>27995.999999999996</v>
      </c>
      <c r="Z8" s="314">
        <f>+Z10+Z13+Z285</f>
        <v>1416</v>
      </c>
      <c r="AA8" s="314"/>
      <c r="AB8" s="456"/>
      <c r="AC8" s="456"/>
      <c r="AD8" s="314"/>
      <c r="AE8" s="456"/>
      <c r="AF8" s="456"/>
      <c r="AG8" s="314"/>
      <c r="AH8" s="456"/>
      <c r="AI8" s="456"/>
      <c r="AJ8" s="314"/>
      <c r="AK8" s="314">
        <f>+AK10+AK13+AK285</f>
        <v>190</v>
      </c>
      <c r="AL8" s="4"/>
    </row>
    <row r="9" spans="1:44" ht="33" customHeight="1">
      <c r="A9" s="4"/>
      <c r="B9" s="226" t="s">
        <v>1179</v>
      </c>
      <c r="C9" s="4"/>
      <c r="D9" s="4"/>
      <c r="E9" s="4"/>
      <c r="F9" s="4"/>
      <c r="G9" s="314">
        <f>+G10+G13+G285</f>
        <v>172054</v>
      </c>
      <c r="H9" s="314">
        <f t="shared" ref="H9:T9" si="1">+H10+H13+H285</f>
        <v>163552</v>
      </c>
      <c r="I9" s="314">
        <f t="shared" si="1"/>
        <v>8501.9999999999982</v>
      </c>
      <c r="J9" s="314">
        <f t="shared" si="1"/>
        <v>0</v>
      </c>
      <c r="K9" s="314">
        <f t="shared" si="1"/>
        <v>20917.640799999997</v>
      </c>
      <c r="L9" s="314">
        <f t="shared" si="1"/>
        <v>19995.611500000003</v>
      </c>
      <c r="M9" s="314">
        <f t="shared" si="1"/>
        <v>927.82929999999988</v>
      </c>
      <c r="N9" s="314">
        <f t="shared" si="1"/>
        <v>22328.440799999997</v>
      </c>
      <c r="O9" s="314">
        <f t="shared" si="1"/>
        <v>21233.611499999999</v>
      </c>
      <c r="P9" s="314">
        <f t="shared" si="1"/>
        <v>1094.8292999999999</v>
      </c>
      <c r="Q9" s="314">
        <f t="shared" si="1"/>
        <v>173458.99999999997</v>
      </c>
      <c r="R9" s="314">
        <f t="shared" si="1"/>
        <v>164790</v>
      </c>
      <c r="S9" s="314">
        <f t="shared" si="1"/>
        <v>8668.9999999999982</v>
      </c>
      <c r="T9" s="314">
        <f t="shared" si="1"/>
        <v>0</v>
      </c>
      <c r="U9" s="314"/>
      <c r="V9" s="314"/>
      <c r="W9" s="314"/>
      <c r="X9" s="314"/>
      <c r="Y9" s="314"/>
      <c r="Z9" s="314"/>
      <c r="AA9" s="314"/>
      <c r="AB9" s="456"/>
      <c r="AC9" s="456"/>
      <c r="AD9" s="314"/>
      <c r="AE9" s="456"/>
      <c r="AF9" s="456"/>
      <c r="AG9" s="314"/>
      <c r="AH9" s="456"/>
      <c r="AI9" s="456"/>
      <c r="AJ9" s="314"/>
      <c r="AK9" s="314"/>
      <c r="AL9" s="4"/>
    </row>
    <row r="10" spans="1:44" ht="63" customHeight="1">
      <c r="A10" s="226" t="s">
        <v>14</v>
      </c>
      <c r="B10" s="229" t="s">
        <v>15</v>
      </c>
      <c r="C10" s="229"/>
      <c r="D10" s="229"/>
      <c r="E10" s="229"/>
      <c r="F10" s="229"/>
      <c r="G10" s="314">
        <f>+G11</f>
        <v>9796</v>
      </c>
      <c r="H10" s="314">
        <f t="shared" ref="H10:AK10" si="2">+H11</f>
        <v>9020</v>
      </c>
      <c r="I10" s="314">
        <f t="shared" si="2"/>
        <v>776</v>
      </c>
      <c r="J10" s="314">
        <f t="shared" si="2"/>
        <v>0</v>
      </c>
      <c r="K10" s="314">
        <f t="shared" si="2"/>
        <v>0</v>
      </c>
      <c r="L10" s="314">
        <f t="shared" si="2"/>
        <v>0</v>
      </c>
      <c r="M10" s="314">
        <f t="shared" si="2"/>
        <v>0</v>
      </c>
      <c r="N10" s="314">
        <f t="shared" si="2"/>
        <v>104</v>
      </c>
      <c r="O10" s="314">
        <f t="shared" si="2"/>
        <v>0</v>
      </c>
      <c r="P10" s="314">
        <f t="shared" si="2"/>
        <v>104</v>
      </c>
      <c r="Q10" s="314">
        <f t="shared" si="2"/>
        <v>9900</v>
      </c>
      <c r="R10" s="314">
        <f t="shared" si="2"/>
        <v>9020</v>
      </c>
      <c r="S10" s="314">
        <f t="shared" si="2"/>
        <v>880</v>
      </c>
      <c r="T10" s="314"/>
      <c r="U10" s="314"/>
      <c r="V10" s="314"/>
      <c r="W10" s="314"/>
      <c r="X10" s="314">
        <f t="shared" si="2"/>
        <v>530</v>
      </c>
      <c r="Y10" s="314">
        <f t="shared" si="2"/>
        <v>490</v>
      </c>
      <c r="Z10" s="314">
        <f t="shared" si="2"/>
        <v>40</v>
      </c>
      <c r="AA10" s="314"/>
      <c r="AB10" s="456"/>
      <c r="AC10" s="456"/>
      <c r="AD10" s="314"/>
      <c r="AE10" s="456"/>
      <c r="AF10" s="456"/>
      <c r="AG10" s="314"/>
      <c r="AH10" s="456"/>
      <c r="AI10" s="456"/>
      <c r="AJ10" s="314"/>
      <c r="AK10" s="314">
        <f t="shared" si="2"/>
        <v>0</v>
      </c>
      <c r="AL10" s="229"/>
    </row>
    <row r="11" spans="1:44" s="7" customFormat="1" ht="48" customHeight="1">
      <c r="A11" s="6" t="s">
        <v>16</v>
      </c>
      <c r="B11" s="629" t="s">
        <v>17</v>
      </c>
      <c r="C11" s="629"/>
      <c r="D11" s="231"/>
      <c r="E11" s="232"/>
      <c r="F11" s="125" t="s">
        <v>19</v>
      </c>
      <c r="G11" s="424">
        <f t="shared" ref="G11:G12" si="3">H11+I11</f>
        <v>9796</v>
      </c>
      <c r="H11" s="424">
        <f>SUM(H12:H12)</f>
        <v>9020</v>
      </c>
      <c r="I11" s="424">
        <f>SUM(I12:I12)</f>
        <v>776</v>
      </c>
      <c r="J11" s="424">
        <f t="shared" ref="J11:S11" si="4">SUM(J12:J12)</f>
        <v>0</v>
      </c>
      <c r="K11" s="424">
        <f t="shared" si="4"/>
        <v>0</v>
      </c>
      <c r="L11" s="424">
        <f t="shared" si="4"/>
        <v>0</v>
      </c>
      <c r="M11" s="424">
        <f t="shared" si="4"/>
        <v>0</v>
      </c>
      <c r="N11" s="424">
        <f t="shared" si="4"/>
        <v>104</v>
      </c>
      <c r="O11" s="424">
        <f t="shared" si="4"/>
        <v>0</v>
      </c>
      <c r="P11" s="424">
        <f t="shared" si="4"/>
        <v>104</v>
      </c>
      <c r="Q11" s="424">
        <f t="shared" si="4"/>
        <v>9900</v>
      </c>
      <c r="R11" s="424">
        <f t="shared" si="4"/>
        <v>9020</v>
      </c>
      <c r="S11" s="424">
        <f t="shared" si="4"/>
        <v>880</v>
      </c>
      <c r="T11" s="424"/>
      <c r="U11" s="424"/>
      <c r="V11" s="424"/>
      <c r="W11" s="424"/>
      <c r="X11" s="424">
        <f>SUM(X12:X12)</f>
        <v>530</v>
      </c>
      <c r="Y11" s="424">
        <f>SUM(Y12:Y12)</f>
        <v>490</v>
      </c>
      <c r="Z11" s="424">
        <f>SUM(Z12:Z12)</f>
        <v>40</v>
      </c>
      <c r="AA11" s="424"/>
      <c r="AB11" s="457"/>
      <c r="AC11" s="457"/>
      <c r="AD11" s="424"/>
      <c r="AE11" s="457"/>
      <c r="AF11" s="457"/>
      <c r="AG11" s="424"/>
      <c r="AH11" s="457"/>
      <c r="AI11" s="457"/>
      <c r="AJ11" s="424"/>
      <c r="AK11" s="424">
        <f>SUM(AK12:AK12)</f>
        <v>0</v>
      </c>
      <c r="AL11" s="232"/>
      <c r="AM11" s="355"/>
      <c r="AN11" s="355"/>
      <c r="AO11" s="355"/>
    </row>
    <row r="12" spans="1:44" ht="45" customHeight="1">
      <c r="A12" s="8">
        <v>1</v>
      </c>
      <c r="B12" s="234" t="s">
        <v>23</v>
      </c>
      <c r="C12" s="234"/>
      <c r="D12" s="234"/>
      <c r="E12" s="234"/>
      <c r="F12" s="9" t="s">
        <v>19</v>
      </c>
      <c r="G12" s="425">
        <f t="shared" si="3"/>
        <v>9796</v>
      </c>
      <c r="H12" s="425">
        <v>9020</v>
      </c>
      <c r="I12" s="425">
        <v>776</v>
      </c>
      <c r="J12" s="425"/>
      <c r="K12" s="458"/>
      <c r="L12" s="425"/>
      <c r="M12" s="425"/>
      <c r="N12" s="458">
        <f>+O12+P12</f>
        <v>104</v>
      </c>
      <c r="O12" s="425"/>
      <c r="P12" s="425">
        <v>104</v>
      </c>
      <c r="Q12" s="477">
        <f>+R12+S12</f>
        <v>9900</v>
      </c>
      <c r="R12" s="425">
        <f>+H12+O12</f>
        <v>9020</v>
      </c>
      <c r="S12" s="425">
        <f>+I12+P12</f>
        <v>880</v>
      </c>
      <c r="T12" s="425"/>
      <c r="U12" s="425"/>
      <c r="V12" s="425"/>
      <c r="W12" s="425"/>
      <c r="X12" s="425">
        <f t="shared" ref="X12" si="5">Y12+Z12</f>
        <v>530</v>
      </c>
      <c r="Y12" s="425">
        <v>490</v>
      </c>
      <c r="Z12" s="425">
        <v>40</v>
      </c>
      <c r="AA12" s="425"/>
      <c r="AB12" s="458"/>
      <c r="AC12" s="458"/>
      <c r="AD12" s="425"/>
      <c r="AE12" s="458"/>
      <c r="AF12" s="458"/>
      <c r="AG12" s="425"/>
      <c r="AH12" s="458"/>
      <c r="AI12" s="458"/>
      <c r="AJ12" s="425"/>
      <c r="AK12" s="425"/>
      <c r="AL12" s="234"/>
    </row>
    <row r="13" spans="1:44" ht="81" customHeight="1">
      <c r="A13" s="226" t="s">
        <v>34</v>
      </c>
      <c r="B13" s="232" t="s">
        <v>45</v>
      </c>
      <c r="C13" s="12"/>
      <c r="D13" s="12"/>
      <c r="E13" s="12"/>
      <c r="F13" s="12"/>
      <c r="G13" s="314">
        <f>+G14</f>
        <v>154894</v>
      </c>
      <c r="H13" s="314">
        <f t="shared" ref="H13:AK13" si="6">+H14</f>
        <v>147518</v>
      </c>
      <c r="I13" s="314">
        <f t="shared" si="6"/>
        <v>7375.9999999999982</v>
      </c>
      <c r="J13" s="314">
        <f t="shared" si="6"/>
        <v>0</v>
      </c>
      <c r="K13" s="314">
        <f t="shared" si="6"/>
        <v>15409.399299999997</v>
      </c>
      <c r="L13" s="314">
        <f t="shared" si="6"/>
        <v>14745.370000000003</v>
      </c>
      <c r="M13" s="314">
        <f t="shared" si="6"/>
        <v>669.82929999999988</v>
      </c>
      <c r="N13" s="314">
        <f t="shared" si="6"/>
        <v>15415.199299999997</v>
      </c>
      <c r="O13" s="314">
        <f t="shared" si="6"/>
        <v>14745.369999999999</v>
      </c>
      <c r="P13" s="314">
        <f t="shared" si="6"/>
        <v>669.82929999999999</v>
      </c>
      <c r="Q13" s="314">
        <f t="shared" si="6"/>
        <v>154893.99999999997</v>
      </c>
      <c r="R13" s="314">
        <f t="shared" si="6"/>
        <v>147518</v>
      </c>
      <c r="S13" s="314">
        <f t="shared" si="6"/>
        <v>7375.9999999999982</v>
      </c>
      <c r="T13" s="314">
        <f t="shared" si="6"/>
        <v>0</v>
      </c>
      <c r="U13" s="314"/>
      <c r="V13" s="314"/>
      <c r="W13" s="314"/>
      <c r="X13" s="314">
        <f t="shared" si="6"/>
        <v>27882</v>
      </c>
      <c r="Y13" s="314">
        <f t="shared" si="6"/>
        <v>26553.999999999996</v>
      </c>
      <c r="Z13" s="314">
        <f t="shared" si="6"/>
        <v>1328</v>
      </c>
      <c r="AA13" s="314"/>
      <c r="AB13" s="456"/>
      <c r="AC13" s="456"/>
      <c r="AD13" s="314"/>
      <c r="AE13" s="456"/>
      <c r="AF13" s="456"/>
      <c r="AG13" s="314"/>
      <c r="AH13" s="456"/>
      <c r="AI13" s="456"/>
      <c r="AJ13" s="314"/>
      <c r="AK13" s="314">
        <f t="shared" si="6"/>
        <v>190</v>
      </c>
      <c r="AL13" s="12"/>
      <c r="AM13" s="630"/>
      <c r="AN13" s="630"/>
      <c r="AO13" s="630"/>
      <c r="AP13" s="630"/>
      <c r="AQ13" s="630"/>
      <c r="AR13" s="630"/>
    </row>
    <row r="14" spans="1:44" s="7" customFormat="1" ht="94.5" customHeight="1">
      <c r="A14" s="6" t="s">
        <v>985</v>
      </c>
      <c r="B14" s="231" t="s">
        <v>1007</v>
      </c>
      <c r="C14" s="125"/>
      <c r="D14" s="125"/>
      <c r="E14" s="125"/>
      <c r="F14" s="125"/>
      <c r="G14" s="314">
        <f>G15+G31+G46+G56+G69+G84+G105+G120+G152+G136+G163+G181+G198+G218+G223+G238+G252</f>
        <v>154894</v>
      </c>
      <c r="H14" s="314">
        <f>H15+H31+H46+H56+H69+H84+H105+H120+H152+H136+H163+H181+H198+H218+H223+H238+H252</f>
        <v>147518</v>
      </c>
      <c r="I14" s="522">
        <f>I15+I31+I46+I56+I69+I84+I105+I120+I152+I136+I163+I181+I198+I218+I223+I238+I252</f>
        <v>7375.9999999999982</v>
      </c>
      <c r="J14" s="314">
        <f t="shared" ref="J14:AI14" si="7">J15+J31+J46+J56+J69+J84+J105+J120+J152+J136+J163+J181+J198+J218+J223+J238+J252</f>
        <v>0</v>
      </c>
      <c r="K14" s="314">
        <f t="shared" si="7"/>
        <v>15409.399299999997</v>
      </c>
      <c r="L14" s="314">
        <f t="shared" si="7"/>
        <v>14745.370000000003</v>
      </c>
      <c r="M14" s="314">
        <f t="shared" si="7"/>
        <v>669.82929999999988</v>
      </c>
      <c r="N14" s="314">
        <f t="shared" si="7"/>
        <v>15415.199299999997</v>
      </c>
      <c r="O14" s="314">
        <f t="shared" si="7"/>
        <v>14745.369999999999</v>
      </c>
      <c r="P14" s="314">
        <f t="shared" si="7"/>
        <v>669.82929999999999</v>
      </c>
      <c r="Q14" s="314">
        <f t="shared" si="7"/>
        <v>154893.99999999997</v>
      </c>
      <c r="R14" s="314">
        <f t="shared" si="7"/>
        <v>147518</v>
      </c>
      <c r="S14" s="314">
        <f t="shared" si="7"/>
        <v>7375.9999999999982</v>
      </c>
      <c r="T14" s="314">
        <f t="shared" si="7"/>
        <v>0</v>
      </c>
      <c r="U14" s="452">
        <f t="shared" si="7"/>
        <v>103423.99999999999</v>
      </c>
      <c r="V14" s="452">
        <f t="shared" si="7"/>
        <v>98084.000000000015</v>
      </c>
      <c r="W14" s="452">
        <f t="shared" si="7"/>
        <v>5340</v>
      </c>
      <c r="X14" s="314">
        <f t="shared" si="7"/>
        <v>27882</v>
      </c>
      <c r="Y14" s="314">
        <f t="shared" si="7"/>
        <v>26553.999999999996</v>
      </c>
      <c r="Z14" s="314">
        <f t="shared" si="7"/>
        <v>1328</v>
      </c>
      <c r="AA14" s="314">
        <f t="shared" si="7"/>
        <v>37517</v>
      </c>
      <c r="AB14" s="456">
        <f t="shared" si="7"/>
        <v>35595</v>
      </c>
      <c r="AC14" s="456">
        <f t="shared" si="7"/>
        <v>1922</v>
      </c>
      <c r="AD14" s="314">
        <f t="shared" si="7"/>
        <v>36402.1</v>
      </c>
      <c r="AE14" s="456">
        <f t="shared" si="7"/>
        <v>34401.299999999996</v>
      </c>
      <c r="AF14" s="456">
        <f t="shared" si="7"/>
        <v>2000.7999999999997</v>
      </c>
      <c r="AG14" s="314">
        <f t="shared" si="7"/>
        <v>51468.255899999996</v>
      </c>
      <c r="AH14" s="456">
        <f t="shared" si="7"/>
        <v>49433.95</v>
      </c>
      <c r="AI14" s="456">
        <f t="shared" si="7"/>
        <v>2034.3059000000001</v>
      </c>
      <c r="AJ14" s="314"/>
      <c r="AK14" s="314">
        <f>AK15+AK31+AK46+AK56+AK69+AK84+AK105+AK120+AK152+AK136+AK163+AK181+AK198+AK218+AK223+AK238+AK252</f>
        <v>190</v>
      </c>
      <c r="AL14" s="12"/>
      <c r="AM14" s="356"/>
      <c r="AN14" s="356"/>
      <c r="AO14" s="356"/>
      <c r="AP14" s="13"/>
      <c r="AQ14" s="13"/>
      <c r="AR14" s="13"/>
    </row>
    <row r="15" spans="1:44" s="14" customFormat="1" ht="23.25" customHeight="1">
      <c r="A15" s="4" t="s">
        <v>987</v>
      </c>
      <c r="B15" s="483" t="s">
        <v>61</v>
      </c>
      <c r="C15" s="16"/>
      <c r="D15" s="16"/>
      <c r="E15" s="16"/>
      <c r="F15" s="16"/>
      <c r="G15" s="450">
        <f t="shared" ref="G15:T15" si="8">SUM(G16:G30)</f>
        <v>4512.96</v>
      </c>
      <c r="H15" s="450">
        <f t="shared" si="8"/>
        <v>4298</v>
      </c>
      <c r="I15" s="450">
        <f t="shared" si="8"/>
        <v>214.96000000000004</v>
      </c>
      <c r="J15" s="450">
        <f t="shared" si="8"/>
        <v>0</v>
      </c>
      <c r="K15" s="497">
        <f t="shared" si="8"/>
        <v>678.44690000000003</v>
      </c>
      <c r="L15" s="498">
        <f t="shared" si="8"/>
        <v>657.27689999999996</v>
      </c>
      <c r="M15" s="498">
        <f t="shared" si="8"/>
        <v>21.169999999999995</v>
      </c>
      <c r="N15" s="497">
        <f t="shared" si="8"/>
        <v>678.44689999999991</v>
      </c>
      <c r="O15" s="498">
        <f t="shared" si="8"/>
        <v>657.27689999999996</v>
      </c>
      <c r="P15" s="498">
        <f t="shared" si="8"/>
        <v>21.17</v>
      </c>
      <c r="Q15" s="509">
        <f t="shared" si="8"/>
        <v>4512.96</v>
      </c>
      <c r="R15" s="450">
        <f t="shared" si="8"/>
        <v>4298.0000000000009</v>
      </c>
      <c r="S15" s="450">
        <f t="shared" si="8"/>
        <v>214.96000000000006</v>
      </c>
      <c r="T15" s="450">
        <f t="shared" si="8"/>
        <v>0</v>
      </c>
      <c r="U15" s="426">
        <f>SUM(U16:U28)</f>
        <v>2970.8230999999996</v>
      </c>
      <c r="V15" s="426">
        <f>SUM(V16:V28)</f>
        <v>2815.2231000000002</v>
      </c>
      <c r="W15" s="426">
        <f>SUM(W16:W28)</f>
        <v>155.60000000000002</v>
      </c>
      <c r="X15" s="426">
        <f>SUM(X16:X30)</f>
        <v>812.29</v>
      </c>
      <c r="Y15" s="426">
        <f t="shared" ref="Y15:AF15" si="9">SUM(Y16:Y28)</f>
        <v>773.6</v>
      </c>
      <c r="Z15" s="426">
        <f t="shared" si="9"/>
        <v>38.69</v>
      </c>
      <c r="AA15" s="426">
        <f t="shared" si="9"/>
        <v>1050.9331000000002</v>
      </c>
      <c r="AB15" s="459">
        <f t="shared" si="9"/>
        <v>994.92309999999998</v>
      </c>
      <c r="AC15" s="459">
        <f t="shared" si="9"/>
        <v>56.010000000000005</v>
      </c>
      <c r="AD15" s="426">
        <f t="shared" si="9"/>
        <v>1107.5999999999999</v>
      </c>
      <c r="AE15" s="459">
        <f t="shared" si="9"/>
        <v>1046.6999999999998</v>
      </c>
      <c r="AF15" s="459">
        <f t="shared" si="9"/>
        <v>60.900000000000006</v>
      </c>
      <c r="AG15" s="450">
        <f>SUM(AG16:AG30)</f>
        <v>1542.1369</v>
      </c>
      <c r="AH15" s="469">
        <f>SUM(AH16:AH30)</f>
        <v>1482.7769000000001</v>
      </c>
      <c r="AI15" s="469">
        <f>SUM(AI16:AI30)</f>
        <v>59.36</v>
      </c>
      <c r="AJ15" s="426"/>
      <c r="AK15" s="426">
        <f>SUM(AK16:AK28)</f>
        <v>0</v>
      </c>
      <c r="AL15" s="313"/>
      <c r="AM15" s="357">
        <f>+'NĂM 2022'!K21+'NĂM 2023'!N22+'NĂM 2024'!J22+'NĂM 2025'!J22</f>
        <v>4512.96</v>
      </c>
      <c r="AN15" s="357">
        <f>+'NĂM 2022'!L21+'NĂM 2023'!O22+'NĂM 2024'!K22+'NĂM 2025'!K22</f>
        <v>4298</v>
      </c>
      <c r="AO15" s="357">
        <f>+'NĂM 2022'!M21+'NĂM 2023'!P22+'NĂM 2024'!L22+'NĂM 2025'!L22</f>
        <v>214.96</v>
      </c>
    </row>
    <row r="16" spans="1:44" s="143" customFormat="1" ht="60" hidden="1">
      <c r="A16" s="138">
        <v>1</v>
      </c>
      <c r="B16" s="316" t="s">
        <v>62</v>
      </c>
      <c r="C16" s="138" t="s">
        <v>63</v>
      </c>
      <c r="D16" s="138"/>
      <c r="E16" s="138" t="s">
        <v>64</v>
      </c>
      <c r="F16" s="138" t="s">
        <v>52</v>
      </c>
      <c r="G16" s="427">
        <f>H16+I16</f>
        <v>270.79999999999995</v>
      </c>
      <c r="H16" s="427">
        <v>257.89999999999998</v>
      </c>
      <c r="I16" s="451">
        <v>12.9</v>
      </c>
      <c r="J16" s="428"/>
      <c r="K16" s="499">
        <f>+Q16-G16</f>
        <v>0</v>
      </c>
      <c r="L16" s="500"/>
      <c r="M16" s="500"/>
      <c r="N16" s="499">
        <f>+Q16-G16</f>
        <v>0</v>
      </c>
      <c r="O16" s="500"/>
      <c r="P16" s="500"/>
      <c r="Q16" s="444">
        <f>+R16+S16</f>
        <v>270.79999999999995</v>
      </c>
      <c r="R16" s="428">
        <v>257.89999999999998</v>
      </c>
      <c r="S16" s="428">
        <v>12.9</v>
      </c>
      <c r="T16" s="428"/>
      <c r="U16" s="444">
        <f>+X16</f>
        <v>270.79999999999995</v>
      </c>
      <c r="V16" s="428">
        <f t="shared" ref="V16:W18" si="10">+Y16</f>
        <v>257.89999999999998</v>
      </c>
      <c r="W16" s="428">
        <f t="shared" si="10"/>
        <v>12.9</v>
      </c>
      <c r="X16" s="425">
        <f t="shared" ref="X16:X88" si="11">Y16+Z16</f>
        <v>270.79999999999995</v>
      </c>
      <c r="Y16" s="427">
        <v>257.89999999999998</v>
      </c>
      <c r="Z16" s="427">
        <v>12.9</v>
      </c>
      <c r="AA16" s="427"/>
      <c r="AB16" s="458"/>
      <c r="AC16" s="458"/>
      <c r="AD16" s="427"/>
      <c r="AE16" s="458"/>
      <c r="AF16" s="458"/>
      <c r="AG16" s="427"/>
      <c r="AH16" s="458"/>
      <c r="AI16" s="458"/>
      <c r="AJ16" s="427"/>
      <c r="AK16" s="428"/>
      <c r="AL16" s="142"/>
      <c r="AM16" s="449">
        <f>+G15-U15</f>
        <v>1542.1369000000004</v>
      </c>
      <c r="AN16" s="449">
        <f>+H15-V15</f>
        <v>1482.7768999999998</v>
      </c>
      <c r="AO16" s="449">
        <f>+I15-W15</f>
        <v>59.360000000000014</v>
      </c>
    </row>
    <row r="17" spans="1:41" s="143" customFormat="1" ht="45" hidden="1">
      <c r="A17" s="138">
        <f>+A16+1</f>
        <v>2</v>
      </c>
      <c r="B17" s="316" t="s">
        <v>65</v>
      </c>
      <c r="C17" s="138" t="s">
        <v>66</v>
      </c>
      <c r="D17" s="138"/>
      <c r="E17" s="138" t="s">
        <v>67</v>
      </c>
      <c r="F17" s="138" t="s">
        <v>52</v>
      </c>
      <c r="G17" s="427">
        <f>H17+I17</f>
        <v>270.74</v>
      </c>
      <c r="H17" s="427">
        <v>257.85000000000002</v>
      </c>
      <c r="I17" s="451">
        <v>12.89</v>
      </c>
      <c r="J17" s="428"/>
      <c r="K17" s="499">
        <f t="shared" ref="K17:K18" si="12">+Q17-G17</f>
        <v>0</v>
      </c>
      <c r="L17" s="500"/>
      <c r="M17" s="500"/>
      <c r="N17" s="499">
        <f t="shared" ref="N17:N18" si="13">+Q17-G17</f>
        <v>0</v>
      </c>
      <c r="O17" s="500"/>
      <c r="P17" s="500"/>
      <c r="Q17" s="444">
        <f t="shared" ref="Q17:Q30" si="14">+R17+S17</f>
        <v>270.74</v>
      </c>
      <c r="R17" s="428">
        <v>257.85000000000002</v>
      </c>
      <c r="S17" s="428">
        <v>12.89</v>
      </c>
      <c r="T17" s="428"/>
      <c r="U17" s="444">
        <f t="shared" ref="U17:U18" si="15">+X17</f>
        <v>270.74</v>
      </c>
      <c r="V17" s="428">
        <f t="shared" si="10"/>
        <v>257.85000000000002</v>
      </c>
      <c r="W17" s="428">
        <f t="shared" si="10"/>
        <v>12.89</v>
      </c>
      <c r="X17" s="425">
        <f t="shared" si="11"/>
        <v>270.74</v>
      </c>
      <c r="Y17" s="427">
        <v>257.85000000000002</v>
      </c>
      <c r="Z17" s="427">
        <v>12.89</v>
      </c>
      <c r="AA17" s="427"/>
      <c r="AB17" s="458"/>
      <c r="AC17" s="458"/>
      <c r="AD17" s="427"/>
      <c r="AE17" s="458"/>
      <c r="AF17" s="458"/>
      <c r="AG17" s="427"/>
      <c r="AH17" s="458"/>
      <c r="AI17" s="458"/>
      <c r="AJ17" s="427"/>
      <c r="AK17" s="428"/>
      <c r="AL17" s="142"/>
      <c r="AM17" s="449">
        <f>+AM16-AG15</f>
        <v>0</v>
      </c>
      <c r="AN17" s="449">
        <f t="shared" ref="AN17:AO17" si="16">+AN16-AH15</f>
        <v>0</v>
      </c>
      <c r="AO17" s="449">
        <f t="shared" si="16"/>
        <v>0</v>
      </c>
    </row>
    <row r="18" spans="1:41" s="143" customFormat="1" ht="75" hidden="1">
      <c r="A18" s="138">
        <f t="shared" ref="A18:A30" si="17">+A17+1</f>
        <v>3</v>
      </c>
      <c r="B18" s="316" t="s">
        <v>68</v>
      </c>
      <c r="C18" s="138" t="s">
        <v>69</v>
      </c>
      <c r="D18" s="138"/>
      <c r="E18" s="138" t="s">
        <v>70</v>
      </c>
      <c r="F18" s="138" t="s">
        <v>52</v>
      </c>
      <c r="G18" s="427">
        <f>H18+I18</f>
        <v>270.75</v>
      </c>
      <c r="H18" s="427">
        <v>257.85000000000002</v>
      </c>
      <c r="I18" s="451">
        <v>12.9</v>
      </c>
      <c r="J18" s="428"/>
      <c r="K18" s="499">
        <f t="shared" si="12"/>
        <v>0</v>
      </c>
      <c r="L18" s="500"/>
      <c r="M18" s="500"/>
      <c r="N18" s="499">
        <f t="shared" si="13"/>
        <v>0</v>
      </c>
      <c r="O18" s="500"/>
      <c r="P18" s="500"/>
      <c r="Q18" s="444">
        <f t="shared" si="14"/>
        <v>270.75</v>
      </c>
      <c r="R18" s="428">
        <v>257.85000000000002</v>
      </c>
      <c r="S18" s="428">
        <v>12.9</v>
      </c>
      <c r="T18" s="428"/>
      <c r="U18" s="444">
        <f t="shared" si="15"/>
        <v>270.75</v>
      </c>
      <c r="V18" s="428">
        <f t="shared" si="10"/>
        <v>257.85000000000002</v>
      </c>
      <c r="W18" s="428">
        <f t="shared" si="10"/>
        <v>12.9</v>
      </c>
      <c r="X18" s="425">
        <f t="shared" si="11"/>
        <v>270.75</v>
      </c>
      <c r="Y18" s="427">
        <v>257.85000000000002</v>
      </c>
      <c r="Z18" s="427">
        <v>12.9</v>
      </c>
      <c r="AA18" s="427"/>
      <c r="AB18" s="458"/>
      <c r="AC18" s="458"/>
      <c r="AD18" s="427"/>
      <c r="AE18" s="458"/>
      <c r="AF18" s="458"/>
      <c r="AG18" s="427"/>
      <c r="AH18" s="458"/>
      <c r="AI18" s="458"/>
      <c r="AJ18" s="427"/>
      <c r="AK18" s="428"/>
      <c r="AL18" s="142"/>
      <c r="AM18" s="358"/>
      <c r="AN18" s="358"/>
      <c r="AO18" s="358"/>
    </row>
    <row r="19" spans="1:41" s="143" customFormat="1" ht="60" hidden="1">
      <c r="A19" s="138">
        <f t="shared" si="17"/>
        <v>4</v>
      </c>
      <c r="B19" s="316" t="s">
        <v>71</v>
      </c>
      <c r="C19" s="138" t="s">
        <v>63</v>
      </c>
      <c r="D19" s="138"/>
      <c r="E19" s="138" t="s">
        <v>72</v>
      </c>
      <c r="F19" s="138" t="s">
        <v>53</v>
      </c>
      <c r="G19" s="427">
        <f t="shared" ref="G19:G88" si="18">H19+I19</f>
        <v>525.04999999999995</v>
      </c>
      <c r="H19" s="427">
        <v>500</v>
      </c>
      <c r="I19" s="451">
        <v>25.05</v>
      </c>
      <c r="J19" s="428"/>
      <c r="K19" s="499">
        <f>+L19+M19</f>
        <v>161.84699999999998</v>
      </c>
      <c r="L19" s="500">
        <f>+H19-R19</f>
        <v>155.46699999999998</v>
      </c>
      <c r="M19" s="500">
        <f>+I19-S19</f>
        <v>6.379999999999999</v>
      </c>
      <c r="N19" s="499"/>
      <c r="O19" s="500"/>
      <c r="P19" s="500"/>
      <c r="Q19" s="444">
        <f t="shared" si="14"/>
        <v>363.20300000000003</v>
      </c>
      <c r="R19" s="428">
        <v>344.53300000000002</v>
      </c>
      <c r="S19" s="428">
        <v>18.670000000000002</v>
      </c>
      <c r="T19" s="503"/>
      <c r="U19" s="428">
        <f>+AA19+AD19</f>
        <v>363.20300000000003</v>
      </c>
      <c r="V19" s="428">
        <f t="shared" ref="V19:W28" si="19">+AB19+AE19</f>
        <v>344.53300000000002</v>
      </c>
      <c r="W19" s="428">
        <f t="shared" si="19"/>
        <v>18.670000000000002</v>
      </c>
      <c r="X19" s="425">
        <f t="shared" si="11"/>
        <v>0</v>
      </c>
      <c r="Y19" s="428"/>
      <c r="Z19" s="428"/>
      <c r="AA19" s="428">
        <f>+AB19+AC19</f>
        <v>363.20300000000003</v>
      </c>
      <c r="AB19" s="460">
        <f>345.67-1.137</f>
        <v>344.53300000000002</v>
      </c>
      <c r="AC19" s="460">
        <v>18.670000000000002</v>
      </c>
      <c r="AD19" s="428"/>
      <c r="AE19" s="460"/>
      <c r="AF19" s="460"/>
      <c r="AG19" s="428"/>
      <c r="AH19" s="460"/>
      <c r="AI19" s="460"/>
      <c r="AJ19" s="428"/>
      <c r="AK19" s="428"/>
      <c r="AL19" s="142"/>
      <c r="AM19" s="358"/>
      <c r="AN19" s="358"/>
      <c r="AO19" s="358"/>
    </row>
    <row r="20" spans="1:41" s="143" customFormat="1" ht="45" hidden="1">
      <c r="A20" s="138">
        <f t="shared" si="17"/>
        <v>5</v>
      </c>
      <c r="B20" s="316" t="s">
        <v>65</v>
      </c>
      <c r="C20" s="138" t="s">
        <v>66</v>
      </c>
      <c r="D20" s="138"/>
      <c r="E20" s="138" t="s">
        <v>73</v>
      </c>
      <c r="F20" s="138" t="s">
        <v>53</v>
      </c>
      <c r="G20" s="427">
        <f t="shared" si="18"/>
        <v>472.5</v>
      </c>
      <c r="H20" s="427">
        <v>450</v>
      </c>
      <c r="I20" s="451">
        <v>22.5</v>
      </c>
      <c r="J20" s="428"/>
      <c r="K20" s="499">
        <f t="shared" ref="K20:K23" si="20">+L20+M20</f>
        <v>149.11989999999997</v>
      </c>
      <c r="L20" s="500">
        <f t="shared" ref="L20:M23" si="21">+H20-R20</f>
        <v>145.28989999999999</v>
      </c>
      <c r="M20" s="500">
        <f t="shared" si="21"/>
        <v>3.8299999999999983</v>
      </c>
      <c r="N20" s="499"/>
      <c r="O20" s="500"/>
      <c r="P20" s="500"/>
      <c r="Q20" s="444">
        <f t="shared" si="14"/>
        <v>323.38010000000003</v>
      </c>
      <c r="R20" s="428">
        <v>304.71010000000001</v>
      </c>
      <c r="S20" s="428">
        <v>18.670000000000002</v>
      </c>
      <c r="T20" s="503"/>
      <c r="U20" s="428">
        <f t="shared" ref="U20:U28" si="22">+AA20+AD20</f>
        <v>323.38010000000003</v>
      </c>
      <c r="V20" s="428">
        <f t="shared" si="19"/>
        <v>304.71010000000001</v>
      </c>
      <c r="W20" s="428">
        <f t="shared" si="19"/>
        <v>18.670000000000002</v>
      </c>
      <c r="X20" s="425">
        <f t="shared" si="11"/>
        <v>0</v>
      </c>
      <c r="Y20" s="428"/>
      <c r="Z20" s="428"/>
      <c r="AA20" s="428">
        <f>+AB20+AC20</f>
        <v>323.38010000000003</v>
      </c>
      <c r="AB20" s="460">
        <f>345.68-40.9699</f>
        <v>304.71010000000001</v>
      </c>
      <c r="AC20" s="460">
        <v>18.670000000000002</v>
      </c>
      <c r="AD20" s="428"/>
      <c r="AE20" s="460"/>
      <c r="AF20" s="460"/>
      <c r="AG20" s="428"/>
      <c r="AH20" s="460"/>
      <c r="AI20" s="460"/>
      <c r="AJ20" s="428"/>
      <c r="AK20" s="428"/>
      <c r="AL20" s="142"/>
      <c r="AM20" s="358"/>
      <c r="AN20" s="358"/>
      <c r="AO20" s="358"/>
    </row>
    <row r="21" spans="1:41" s="143" customFormat="1" ht="75" hidden="1">
      <c r="A21" s="138">
        <f t="shared" si="17"/>
        <v>6</v>
      </c>
      <c r="B21" s="316" t="s">
        <v>74</v>
      </c>
      <c r="C21" s="138" t="s">
        <v>69</v>
      </c>
      <c r="D21" s="138"/>
      <c r="E21" s="138" t="s">
        <v>75</v>
      </c>
      <c r="F21" s="138" t="s">
        <v>53</v>
      </c>
      <c r="G21" s="427">
        <f t="shared" si="18"/>
        <v>525</v>
      </c>
      <c r="H21" s="427">
        <v>500</v>
      </c>
      <c r="I21" s="451">
        <v>25</v>
      </c>
      <c r="J21" s="428"/>
      <c r="K21" s="499">
        <f t="shared" si="20"/>
        <v>160.64999999999998</v>
      </c>
      <c r="L21" s="500">
        <f t="shared" si="21"/>
        <v>154.32</v>
      </c>
      <c r="M21" s="500">
        <f t="shared" si="21"/>
        <v>6.3299999999999983</v>
      </c>
      <c r="N21" s="499"/>
      <c r="O21" s="500"/>
      <c r="P21" s="500"/>
      <c r="Q21" s="444">
        <f t="shared" si="14"/>
        <v>364.35</v>
      </c>
      <c r="R21" s="428">
        <v>345.68</v>
      </c>
      <c r="S21" s="428">
        <v>18.670000000000002</v>
      </c>
      <c r="T21" s="503"/>
      <c r="U21" s="428">
        <f t="shared" si="22"/>
        <v>364.35</v>
      </c>
      <c r="V21" s="428">
        <f t="shared" si="19"/>
        <v>345.68</v>
      </c>
      <c r="W21" s="428">
        <f t="shared" si="19"/>
        <v>18.670000000000002</v>
      </c>
      <c r="X21" s="425">
        <f t="shared" si="11"/>
        <v>0</v>
      </c>
      <c r="Y21" s="428"/>
      <c r="Z21" s="428"/>
      <c r="AA21" s="428">
        <f>+AB21+AC21</f>
        <v>364.35</v>
      </c>
      <c r="AB21" s="460">
        <v>345.68</v>
      </c>
      <c r="AC21" s="460">
        <v>18.670000000000002</v>
      </c>
      <c r="AD21" s="428"/>
      <c r="AE21" s="460"/>
      <c r="AF21" s="460"/>
      <c r="AG21" s="428"/>
      <c r="AH21" s="460"/>
      <c r="AI21" s="460"/>
      <c r="AJ21" s="428"/>
      <c r="AK21" s="428"/>
      <c r="AL21" s="142"/>
      <c r="AM21" s="358"/>
      <c r="AN21" s="358"/>
      <c r="AO21" s="358"/>
    </row>
    <row r="22" spans="1:41" s="143" customFormat="1" ht="45" hidden="1">
      <c r="A22" s="138">
        <f t="shared" si="17"/>
        <v>7</v>
      </c>
      <c r="B22" s="316" t="s">
        <v>76</v>
      </c>
      <c r="C22" s="138" t="s">
        <v>63</v>
      </c>
      <c r="D22" s="138"/>
      <c r="E22" s="147" t="s">
        <v>77</v>
      </c>
      <c r="F22" s="138" t="s">
        <v>78</v>
      </c>
      <c r="G22" s="427">
        <f t="shared" si="18"/>
        <v>472.5</v>
      </c>
      <c r="H22" s="427">
        <v>450</v>
      </c>
      <c r="I22" s="451">
        <v>22.5</v>
      </c>
      <c r="J22" s="428"/>
      <c r="K22" s="499">
        <f t="shared" si="20"/>
        <v>103.30000000000003</v>
      </c>
      <c r="L22" s="500">
        <f t="shared" si="21"/>
        <v>101.10000000000002</v>
      </c>
      <c r="M22" s="500">
        <f t="shared" si="21"/>
        <v>2.1999999999999993</v>
      </c>
      <c r="N22" s="499"/>
      <c r="O22" s="500"/>
      <c r="P22" s="500"/>
      <c r="Q22" s="444">
        <f t="shared" si="14"/>
        <v>369.2</v>
      </c>
      <c r="R22" s="428">
        <v>348.9</v>
      </c>
      <c r="S22" s="428">
        <v>20.3</v>
      </c>
      <c r="T22" s="503"/>
      <c r="U22" s="428">
        <f t="shared" si="22"/>
        <v>369.2</v>
      </c>
      <c r="V22" s="428">
        <f t="shared" si="19"/>
        <v>348.9</v>
      </c>
      <c r="W22" s="428">
        <f t="shared" si="19"/>
        <v>20.3</v>
      </c>
      <c r="X22" s="425">
        <f t="shared" si="11"/>
        <v>0</v>
      </c>
      <c r="Y22" s="428"/>
      <c r="Z22" s="428"/>
      <c r="AA22" s="428"/>
      <c r="AB22" s="460"/>
      <c r="AC22" s="460"/>
      <c r="AD22" s="428">
        <f>+AE22+AF22</f>
        <v>369.2</v>
      </c>
      <c r="AE22" s="460">
        <v>348.9</v>
      </c>
      <c r="AF22" s="460">
        <v>20.3</v>
      </c>
      <c r="AG22" s="428"/>
      <c r="AH22" s="460"/>
      <c r="AI22" s="460"/>
      <c r="AJ22" s="428"/>
      <c r="AK22" s="428"/>
      <c r="AL22" s="142"/>
      <c r="AM22" s="358"/>
      <c r="AN22" s="358"/>
      <c r="AO22" s="358"/>
    </row>
    <row r="23" spans="1:41" s="143" customFormat="1" ht="75" hidden="1">
      <c r="A23" s="138">
        <f t="shared" si="17"/>
        <v>8</v>
      </c>
      <c r="B23" s="316" t="s">
        <v>79</v>
      </c>
      <c r="C23" s="138" t="s">
        <v>66</v>
      </c>
      <c r="D23" s="138"/>
      <c r="E23" s="138" t="s">
        <v>80</v>
      </c>
      <c r="F23" s="138" t="s">
        <v>54</v>
      </c>
      <c r="G23" s="427">
        <f t="shared" si="18"/>
        <v>472.5</v>
      </c>
      <c r="H23" s="427">
        <v>450</v>
      </c>
      <c r="I23" s="451">
        <v>22.5</v>
      </c>
      <c r="J23" s="428">
        <v>0</v>
      </c>
      <c r="K23" s="499">
        <f t="shared" si="20"/>
        <v>103.30000000000003</v>
      </c>
      <c r="L23" s="500">
        <f t="shared" si="21"/>
        <v>101.10000000000002</v>
      </c>
      <c r="M23" s="500">
        <f t="shared" si="21"/>
        <v>2.1999999999999993</v>
      </c>
      <c r="N23" s="499"/>
      <c r="O23" s="500"/>
      <c r="P23" s="500"/>
      <c r="Q23" s="444">
        <f t="shared" si="14"/>
        <v>369.2</v>
      </c>
      <c r="R23" s="428">
        <v>348.9</v>
      </c>
      <c r="S23" s="428">
        <v>20.3</v>
      </c>
      <c r="T23" s="503"/>
      <c r="U23" s="428">
        <f t="shared" si="22"/>
        <v>369.2</v>
      </c>
      <c r="V23" s="428">
        <f t="shared" si="19"/>
        <v>348.9</v>
      </c>
      <c r="W23" s="428">
        <f t="shared" si="19"/>
        <v>20.3</v>
      </c>
      <c r="X23" s="425">
        <f t="shared" si="11"/>
        <v>0</v>
      </c>
      <c r="Y23" s="428"/>
      <c r="Z23" s="428"/>
      <c r="AA23" s="428"/>
      <c r="AB23" s="460"/>
      <c r="AC23" s="460"/>
      <c r="AD23" s="428">
        <f>+AE23+AF23</f>
        <v>369.2</v>
      </c>
      <c r="AE23" s="460">
        <v>348.9</v>
      </c>
      <c r="AF23" s="460">
        <v>20.3</v>
      </c>
      <c r="AG23" s="428"/>
      <c r="AH23" s="460"/>
      <c r="AI23" s="460"/>
      <c r="AJ23" s="428"/>
      <c r="AK23" s="428"/>
      <c r="AL23" s="142"/>
      <c r="AM23" s="358">
        <f>+G15-U15</f>
        <v>1542.1369000000004</v>
      </c>
      <c r="AN23" s="358"/>
      <c r="AO23" s="358"/>
    </row>
    <row r="24" spans="1:41" s="143" customFormat="1" ht="60" hidden="1">
      <c r="A24" s="138">
        <f t="shared" si="17"/>
        <v>9</v>
      </c>
      <c r="B24" s="316" t="s">
        <v>1104</v>
      </c>
      <c r="C24" s="138" t="s">
        <v>69</v>
      </c>
      <c r="D24" s="138"/>
      <c r="E24" s="138" t="s">
        <v>89</v>
      </c>
      <c r="F24" s="138" t="s">
        <v>55</v>
      </c>
      <c r="G24" s="427">
        <f>H24+I24</f>
        <v>288.54000000000002</v>
      </c>
      <c r="H24" s="427">
        <v>274.8</v>
      </c>
      <c r="I24" s="451">
        <v>13.74</v>
      </c>
      <c r="J24" s="428"/>
      <c r="K24" s="460"/>
      <c r="L24" s="428"/>
      <c r="M24" s="428"/>
      <c r="N24" s="499">
        <f>+O24+P24</f>
        <v>80.659999999999968</v>
      </c>
      <c r="O24" s="500">
        <f>+R24-H24</f>
        <v>74.099999999999966</v>
      </c>
      <c r="P24" s="500">
        <f>+S24-I24</f>
        <v>6.5600000000000005</v>
      </c>
      <c r="Q24" s="444">
        <f t="shared" si="14"/>
        <v>369.2</v>
      </c>
      <c r="R24" s="428">
        <v>348.9</v>
      </c>
      <c r="S24" s="428">
        <v>20.3</v>
      </c>
      <c r="T24" s="503"/>
      <c r="U24" s="428">
        <f>+AA24+AD24</f>
        <v>369.2</v>
      </c>
      <c r="V24" s="428">
        <f>+AB24+AE24</f>
        <v>348.9</v>
      </c>
      <c r="W24" s="428">
        <f>+AC24+AF24</f>
        <v>20.3</v>
      </c>
      <c r="X24" s="425">
        <f>Y24+Z24</f>
        <v>0</v>
      </c>
      <c r="Y24" s="428"/>
      <c r="Z24" s="428"/>
      <c r="AA24" s="428"/>
      <c r="AB24" s="460"/>
      <c r="AC24" s="460"/>
      <c r="AD24" s="428">
        <f>+AE24+AF24</f>
        <v>369.2</v>
      </c>
      <c r="AE24" s="460">
        <v>348.9</v>
      </c>
      <c r="AF24" s="460">
        <v>20.3</v>
      </c>
      <c r="AG24" s="428"/>
      <c r="AH24" s="460"/>
      <c r="AI24" s="460"/>
      <c r="AJ24" s="428"/>
      <c r="AK24" s="428"/>
      <c r="AL24" s="142"/>
      <c r="AM24" s="443">
        <f>+AG15-AM23</f>
        <v>0</v>
      </c>
      <c r="AN24" s="358"/>
      <c r="AO24" s="358"/>
    </row>
    <row r="25" spans="1:41" s="143" customFormat="1" ht="45" hidden="1">
      <c r="A25" s="138">
        <f t="shared" si="17"/>
        <v>10</v>
      </c>
      <c r="B25" s="316" t="s">
        <v>82</v>
      </c>
      <c r="C25" s="138" t="s">
        <v>63</v>
      </c>
      <c r="D25" s="138"/>
      <c r="E25" s="138" t="s">
        <v>83</v>
      </c>
      <c r="F25" s="138" t="s">
        <v>55</v>
      </c>
      <c r="G25" s="427">
        <f t="shared" si="18"/>
        <v>105</v>
      </c>
      <c r="H25" s="427">
        <v>100</v>
      </c>
      <c r="I25" s="451">
        <v>5</v>
      </c>
      <c r="J25" s="428"/>
      <c r="K25" s="460"/>
      <c r="L25" s="428"/>
      <c r="M25" s="428"/>
      <c r="N25" s="499">
        <f>+O25+P25</f>
        <v>1.1370000000000005</v>
      </c>
      <c r="O25" s="500">
        <f>+R25-H25</f>
        <v>1.1370000000000005</v>
      </c>
      <c r="P25" s="500"/>
      <c r="Q25" s="444">
        <f t="shared" si="14"/>
        <v>106.137</v>
      </c>
      <c r="R25" s="460">
        <f>100+1.137</f>
        <v>101.137</v>
      </c>
      <c r="S25" s="460">
        <v>5</v>
      </c>
      <c r="T25" s="503"/>
      <c r="U25" s="428">
        <f t="shared" si="22"/>
        <v>0</v>
      </c>
      <c r="V25" s="428">
        <f t="shared" si="19"/>
        <v>0</v>
      </c>
      <c r="W25" s="428">
        <f t="shared" si="19"/>
        <v>0</v>
      </c>
      <c r="X25" s="425">
        <f t="shared" si="11"/>
        <v>0</v>
      </c>
      <c r="Y25" s="428"/>
      <c r="Z25" s="428"/>
      <c r="AA25" s="428"/>
      <c r="AB25" s="460"/>
      <c r="AC25" s="460"/>
      <c r="AD25" s="428"/>
      <c r="AE25" s="460"/>
      <c r="AF25" s="460"/>
      <c r="AG25" s="428">
        <f t="shared" ref="AG25:AG30" si="23">+AH25+AI25</f>
        <v>106.137</v>
      </c>
      <c r="AH25" s="460">
        <f>100+1.137</f>
        <v>101.137</v>
      </c>
      <c r="AI25" s="460">
        <v>5</v>
      </c>
      <c r="AJ25" s="428"/>
      <c r="AK25" s="428"/>
      <c r="AL25" s="142"/>
      <c r="AM25" s="358"/>
      <c r="AN25" s="358"/>
      <c r="AO25" s="358"/>
    </row>
    <row r="26" spans="1:41" s="143" customFormat="1" ht="60" hidden="1">
      <c r="A26" s="138">
        <f t="shared" si="17"/>
        <v>11</v>
      </c>
      <c r="B26" s="316" t="s">
        <v>1166</v>
      </c>
      <c r="C26" s="138" t="s">
        <v>63</v>
      </c>
      <c r="D26" s="138"/>
      <c r="E26" s="138" t="s">
        <v>85</v>
      </c>
      <c r="F26" s="138" t="s">
        <v>55</v>
      </c>
      <c r="G26" s="427">
        <f t="shared" si="18"/>
        <v>131.04</v>
      </c>
      <c r="H26" s="427">
        <v>124.8</v>
      </c>
      <c r="I26" s="451">
        <v>6.24</v>
      </c>
      <c r="J26" s="428"/>
      <c r="K26" s="460"/>
      <c r="L26" s="428"/>
      <c r="M26" s="428"/>
      <c r="N26" s="499">
        <f>+O26+P26</f>
        <v>1.0000000000005116E-2</v>
      </c>
      <c r="O26" s="500">
        <f>+R26-H26</f>
        <v>1.0000000000005116E-2</v>
      </c>
      <c r="P26" s="500"/>
      <c r="Q26" s="444">
        <f t="shared" si="14"/>
        <v>131.05000000000001</v>
      </c>
      <c r="R26" s="460">
        <v>124.81</v>
      </c>
      <c r="S26" s="460">
        <v>6.24</v>
      </c>
      <c r="T26" s="503" t="s">
        <v>1168</v>
      </c>
      <c r="U26" s="428">
        <f t="shared" si="22"/>
        <v>0</v>
      </c>
      <c r="V26" s="428">
        <f t="shared" si="19"/>
        <v>0</v>
      </c>
      <c r="W26" s="428">
        <f t="shared" si="19"/>
        <v>0</v>
      </c>
      <c r="X26" s="425">
        <f t="shared" si="11"/>
        <v>0</v>
      </c>
      <c r="Y26" s="428"/>
      <c r="Z26" s="428"/>
      <c r="AA26" s="428"/>
      <c r="AB26" s="460"/>
      <c r="AC26" s="460"/>
      <c r="AD26" s="428"/>
      <c r="AE26" s="460"/>
      <c r="AF26" s="460"/>
      <c r="AG26" s="428">
        <f t="shared" si="23"/>
        <v>131.05000000000001</v>
      </c>
      <c r="AH26" s="460">
        <v>124.81</v>
      </c>
      <c r="AI26" s="460">
        <v>6.24</v>
      </c>
      <c r="AJ26" s="428"/>
      <c r="AK26" s="428"/>
      <c r="AL26" s="142"/>
      <c r="AM26" s="358"/>
      <c r="AN26" s="358"/>
      <c r="AO26" s="358"/>
    </row>
    <row r="27" spans="1:41" s="143" customFormat="1" ht="45" hidden="1">
      <c r="A27" s="138">
        <f t="shared" si="17"/>
        <v>12</v>
      </c>
      <c r="B27" s="316" t="s">
        <v>86</v>
      </c>
      <c r="C27" s="138" t="s">
        <v>66</v>
      </c>
      <c r="D27" s="138"/>
      <c r="E27" s="138" t="s">
        <v>87</v>
      </c>
      <c r="F27" s="138" t="s">
        <v>55</v>
      </c>
      <c r="G27" s="427">
        <f t="shared" si="18"/>
        <v>288.54000000000002</v>
      </c>
      <c r="H27" s="427">
        <v>274.8</v>
      </c>
      <c r="I27" s="451">
        <v>13.74</v>
      </c>
      <c r="J27" s="428">
        <v>0</v>
      </c>
      <c r="K27" s="460"/>
      <c r="L27" s="428"/>
      <c r="M27" s="428"/>
      <c r="N27" s="499"/>
      <c r="O27" s="500"/>
      <c r="P27" s="500"/>
      <c r="Q27" s="444">
        <f t="shared" si="14"/>
        <v>288.54000000000002</v>
      </c>
      <c r="R27" s="460">
        <v>274.8</v>
      </c>
      <c r="S27" s="460">
        <v>13.74</v>
      </c>
      <c r="T27" s="428"/>
      <c r="U27" s="428">
        <f t="shared" si="22"/>
        <v>0</v>
      </c>
      <c r="V27" s="428">
        <f t="shared" si="19"/>
        <v>0</v>
      </c>
      <c r="W27" s="428">
        <f t="shared" si="19"/>
        <v>0</v>
      </c>
      <c r="X27" s="425">
        <f t="shared" si="11"/>
        <v>0</v>
      </c>
      <c r="Y27" s="428"/>
      <c r="Z27" s="428"/>
      <c r="AA27" s="428"/>
      <c r="AB27" s="460"/>
      <c r="AC27" s="460"/>
      <c r="AD27" s="428"/>
      <c r="AE27" s="460"/>
      <c r="AF27" s="460"/>
      <c r="AG27" s="428">
        <f t="shared" si="23"/>
        <v>288.54000000000002</v>
      </c>
      <c r="AH27" s="460">
        <v>274.8</v>
      </c>
      <c r="AI27" s="460">
        <v>13.74</v>
      </c>
      <c r="AJ27" s="428"/>
      <c r="AK27" s="428"/>
      <c r="AL27" s="142"/>
      <c r="AM27" s="358"/>
      <c r="AN27" s="358"/>
      <c r="AO27" s="358"/>
    </row>
    <row r="28" spans="1:41" s="143" customFormat="1" ht="75" hidden="1">
      <c r="A28" s="138">
        <f t="shared" si="17"/>
        <v>13</v>
      </c>
      <c r="B28" s="316" t="s">
        <v>1167</v>
      </c>
      <c r="C28" s="138" t="s">
        <v>69</v>
      </c>
      <c r="D28" s="138"/>
      <c r="E28" s="138" t="s">
        <v>70</v>
      </c>
      <c r="F28" s="138" t="s">
        <v>55</v>
      </c>
      <c r="G28" s="427">
        <f t="shared" si="18"/>
        <v>420</v>
      </c>
      <c r="H28" s="427">
        <v>400</v>
      </c>
      <c r="I28" s="451">
        <v>20</v>
      </c>
      <c r="J28" s="428"/>
      <c r="K28" s="460">
        <f>+L28+M28</f>
        <v>0.23000000000000043</v>
      </c>
      <c r="L28" s="428"/>
      <c r="M28" s="428">
        <f>+I28-S28</f>
        <v>0.23000000000000043</v>
      </c>
      <c r="N28" s="499">
        <f>+O28+P28</f>
        <v>80.220000000000027</v>
      </c>
      <c r="O28" s="500">
        <f>+R28-H28</f>
        <v>80.220000000000027</v>
      </c>
      <c r="P28" s="500"/>
      <c r="Q28" s="444">
        <f t="shared" si="14"/>
        <v>499.99</v>
      </c>
      <c r="R28" s="460">
        <v>480.22</v>
      </c>
      <c r="S28" s="460">
        <v>19.77</v>
      </c>
      <c r="T28" s="503" t="s">
        <v>1170</v>
      </c>
      <c r="U28" s="428">
        <f t="shared" si="22"/>
        <v>0</v>
      </c>
      <c r="V28" s="428">
        <f t="shared" si="19"/>
        <v>0</v>
      </c>
      <c r="W28" s="428">
        <f t="shared" si="19"/>
        <v>0</v>
      </c>
      <c r="X28" s="425">
        <f t="shared" si="11"/>
        <v>0</v>
      </c>
      <c r="Y28" s="428"/>
      <c r="Z28" s="428"/>
      <c r="AA28" s="428"/>
      <c r="AB28" s="460"/>
      <c r="AC28" s="460"/>
      <c r="AD28" s="428"/>
      <c r="AE28" s="460"/>
      <c r="AF28" s="460"/>
      <c r="AG28" s="428">
        <f t="shared" si="23"/>
        <v>499.99</v>
      </c>
      <c r="AH28" s="460">
        <v>480.22</v>
      </c>
      <c r="AI28" s="460">
        <v>19.77</v>
      </c>
      <c r="AJ28" s="428"/>
      <c r="AK28" s="428"/>
      <c r="AL28" s="142"/>
      <c r="AM28" s="358"/>
      <c r="AN28" s="358"/>
      <c r="AO28" s="358"/>
    </row>
    <row r="29" spans="1:41" s="143" customFormat="1" ht="45" hidden="1">
      <c r="A29" s="138">
        <f t="shared" si="17"/>
        <v>14</v>
      </c>
      <c r="B29" s="445" t="s">
        <v>1108</v>
      </c>
      <c r="C29" s="145" t="s">
        <v>63</v>
      </c>
      <c r="D29" s="145"/>
      <c r="E29" s="145"/>
      <c r="F29" s="145" t="s">
        <v>55</v>
      </c>
      <c r="G29" s="446"/>
      <c r="H29" s="446"/>
      <c r="I29" s="446"/>
      <c r="J29" s="447"/>
      <c r="K29" s="461"/>
      <c r="L29" s="447"/>
      <c r="M29" s="447"/>
      <c r="N29" s="501">
        <f>+O29+P29</f>
        <v>264</v>
      </c>
      <c r="O29" s="502">
        <v>255.42</v>
      </c>
      <c r="P29" s="502">
        <v>8.58</v>
      </c>
      <c r="Q29" s="430">
        <f t="shared" si="14"/>
        <v>264</v>
      </c>
      <c r="R29" s="461">
        <v>255.42</v>
      </c>
      <c r="S29" s="461">
        <v>8.58</v>
      </c>
      <c r="T29" s="504" t="s">
        <v>1169</v>
      </c>
      <c r="U29" s="447"/>
      <c r="V29" s="447"/>
      <c r="W29" s="447"/>
      <c r="X29" s="481"/>
      <c r="Y29" s="447"/>
      <c r="Z29" s="447"/>
      <c r="AA29" s="447"/>
      <c r="AB29" s="461"/>
      <c r="AC29" s="461"/>
      <c r="AD29" s="447"/>
      <c r="AE29" s="461"/>
      <c r="AF29" s="461"/>
      <c r="AG29" s="447">
        <f t="shared" si="23"/>
        <v>264</v>
      </c>
      <c r="AH29" s="461">
        <v>255.42</v>
      </c>
      <c r="AI29" s="461">
        <v>8.58</v>
      </c>
      <c r="AJ29" s="447"/>
      <c r="AK29" s="447"/>
      <c r="AL29" s="448"/>
      <c r="AM29" s="358"/>
      <c r="AN29" s="358"/>
      <c r="AO29" s="358"/>
    </row>
    <row r="30" spans="1:41" s="143" customFormat="1" ht="50.25" hidden="1" customHeight="1">
      <c r="A30" s="138">
        <f t="shared" si="17"/>
        <v>15</v>
      </c>
      <c r="B30" s="445" t="s">
        <v>1109</v>
      </c>
      <c r="C30" s="145" t="s">
        <v>66</v>
      </c>
      <c r="D30" s="145"/>
      <c r="E30" s="145"/>
      <c r="F30" s="145" t="s">
        <v>55</v>
      </c>
      <c r="G30" s="446"/>
      <c r="H30" s="446"/>
      <c r="I30" s="446"/>
      <c r="J30" s="447"/>
      <c r="K30" s="461"/>
      <c r="L30" s="447"/>
      <c r="M30" s="447"/>
      <c r="N30" s="501">
        <f>+O30+P30</f>
        <v>252.41989999999998</v>
      </c>
      <c r="O30" s="502">
        <f>205.42+40.9699</f>
        <v>246.38989999999998</v>
      </c>
      <c r="P30" s="502">
        <v>6.03</v>
      </c>
      <c r="Q30" s="430">
        <f t="shared" si="14"/>
        <v>252.41989999999998</v>
      </c>
      <c r="R30" s="461">
        <f>205.42+40.9699</f>
        <v>246.38989999999998</v>
      </c>
      <c r="S30" s="461">
        <v>6.03</v>
      </c>
      <c r="T30" s="504" t="s">
        <v>1169</v>
      </c>
      <c r="U30" s="447"/>
      <c r="V30" s="447"/>
      <c r="W30" s="447"/>
      <c r="X30" s="481"/>
      <c r="Y30" s="447"/>
      <c r="Z30" s="447"/>
      <c r="AA30" s="447"/>
      <c r="AB30" s="461"/>
      <c r="AC30" s="461"/>
      <c r="AD30" s="447"/>
      <c r="AE30" s="461"/>
      <c r="AF30" s="461"/>
      <c r="AG30" s="447">
        <f t="shared" si="23"/>
        <v>252.41989999999998</v>
      </c>
      <c r="AH30" s="461">
        <f>205.42+40.9699</f>
        <v>246.38989999999998</v>
      </c>
      <c r="AI30" s="461">
        <v>6.03</v>
      </c>
      <c r="AJ30" s="447"/>
      <c r="AK30" s="447"/>
      <c r="AL30" s="448"/>
      <c r="AM30" s="358"/>
      <c r="AN30" s="358"/>
      <c r="AO30" s="358"/>
    </row>
    <row r="31" spans="1:41" s="14" customFormat="1" ht="23.25" customHeight="1">
      <c r="A31" s="4" t="s">
        <v>988</v>
      </c>
      <c r="B31" s="483" t="s">
        <v>91</v>
      </c>
      <c r="C31" s="4"/>
      <c r="D31" s="4"/>
      <c r="E31" s="401">
        <v>0</v>
      </c>
      <c r="F31" s="401"/>
      <c r="G31" s="426">
        <f>SUM(G32:G45)</f>
        <v>10104.68</v>
      </c>
      <c r="H31" s="426">
        <f>SUM(H32:H45)</f>
        <v>9623.51</v>
      </c>
      <c r="I31" s="426">
        <f t="shared" ref="I31:AK31" si="24">SUM(I32:I45)</f>
        <v>481.16999999999996</v>
      </c>
      <c r="J31" s="426">
        <f t="shared" si="24"/>
        <v>0</v>
      </c>
      <c r="K31" s="426">
        <f t="shared" si="24"/>
        <v>738.71</v>
      </c>
      <c r="L31" s="426">
        <f t="shared" si="24"/>
        <v>725.24</v>
      </c>
      <c r="M31" s="426">
        <f t="shared" si="24"/>
        <v>13.469999999999992</v>
      </c>
      <c r="N31" s="426">
        <f t="shared" si="24"/>
        <v>738.71</v>
      </c>
      <c r="O31" s="426">
        <f t="shared" si="24"/>
        <v>725.24</v>
      </c>
      <c r="P31" s="426">
        <f t="shared" si="24"/>
        <v>13.469999999999992</v>
      </c>
      <c r="Q31" s="510">
        <f t="shared" si="24"/>
        <v>10104.68</v>
      </c>
      <c r="R31" s="426">
        <f t="shared" si="24"/>
        <v>9623.51</v>
      </c>
      <c r="S31" s="426">
        <f t="shared" si="24"/>
        <v>481.16999999999996</v>
      </c>
      <c r="T31" s="426">
        <f t="shared" si="24"/>
        <v>0</v>
      </c>
      <c r="U31" s="426">
        <f t="shared" si="24"/>
        <v>6746.67</v>
      </c>
      <c r="V31" s="426">
        <f t="shared" si="24"/>
        <v>6398.2699999999995</v>
      </c>
      <c r="W31" s="426">
        <f t="shared" si="24"/>
        <v>348.4</v>
      </c>
      <c r="X31" s="426">
        <f t="shared" si="24"/>
        <v>1818.67</v>
      </c>
      <c r="Y31" s="426">
        <f t="shared" si="24"/>
        <v>1732.07</v>
      </c>
      <c r="Z31" s="426">
        <f t="shared" si="24"/>
        <v>86.6</v>
      </c>
      <c r="AA31" s="426">
        <f t="shared" si="24"/>
        <v>2447.4</v>
      </c>
      <c r="AB31" s="459">
        <f t="shared" si="24"/>
        <v>2322</v>
      </c>
      <c r="AC31" s="459">
        <f t="shared" si="24"/>
        <v>125.4</v>
      </c>
      <c r="AD31" s="426">
        <f t="shared" si="24"/>
        <v>2480.6000000000004</v>
      </c>
      <c r="AE31" s="459">
        <f t="shared" si="24"/>
        <v>2344.1999999999998</v>
      </c>
      <c r="AF31" s="459">
        <f t="shared" si="24"/>
        <v>136.39999999999998</v>
      </c>
      <c r="AG31" s="426">
        <f t="shared" si="24"/>
        <v>3358.01</v>
      </c>
      <c r="AH31" s="459">
        <f t="shared" si="24"/>
        <v>3225.24</v>
      </c>
      <c r="AI31" s="459">
        <f t="shared" si="24"/>
        <v>132.76999999999998</v>
      </c>
      <c r="AJ31" s="426"/>
      <c r="AK31" s="426">
        <f t="shared" si="24"/>
        <v>0</v>
      </c>
      <c r="AL31" s="16"/>
      <c r="AM31" s="357">
        <f>+'NĂM 2022'!K25+'NĂM 2023'!N26+'NĂM 2024'!J26+'NĂM 2025'!J27</f>
        <v>10104.68</v>
      </c>
      <c r="AN31" s="357">
        <f>+'NĂM 2022'!L25+'NĂM 2023'!O26+'NĂM 2024'!K26+'NĂM 2025'!K27</f>
        <v>9623.51</v>
      </c>
      <c r="AO31" s="357">
        <f>+'NĂM 2022'!M25+'NĂM 2023'!P26+'NĂM 2024'!L26+'NĂM 2025'!L27</f>
        <v>481.16999999999996</v>
      </c>
    </row>
    <row r="32" spans="1:41" s="143" customFormat="1" ht="75" hidden="1">
      <c r="A32" s="138">
        <v>1</v>
      </c>
      <c r="B32" s="316" t="s">
        <v>92</v>
      </c>
      <c r="C32" s="138" t="s">
        <v>93</v>
      </c>
      <c r="D32" s="138"/>
      <c r="E32" s="138" t="s">
        <v>94</v>
      </c>
      <c r="F32" s="138" t="s">
        <v>52</v>
      </c>
      <c r="G32" s="427">
        <f t="shared" si="18"/>
        <v>462</v>
      </c>
      <c r="H32" s="427">
        <v>440</v>
      </c>
      <c r="I32" s="427">
        <v>22</v>
      </c>
      <c r="J32" s="428">
        <v>0</v>
      </c>
      <c r="K32" s="460">
        <f>+Q32-G32</f>
        <v>0</v>
      </c>
      <c r="L32" s="428"/>
      <c r="M32" s="428"/>
      <c r="N32" s="460"/>
      <c r="O32" s="428"/>
      <c r="P32" s="428"/>
      <c r="Q32" s="444">
        <f>+R32+S32</f>
        <v>462</v>
      </c>
      <c r="R32" s="428">
        <v>440</v>
      </c>
      <c r="S32" s="428">
        <v>22</v>
      </c>
      <c r="T32" s="428"/>
      <c r="U32" s="428">
        <f>+X32+AA32+AD32</f>
        <v>462</v>
      </c>
      <c r="V32" s="428">
        <f t="shared" ref="V32:W45" si="25">+Y32+AB32+AE32</f>
        <v>440</v>
      </c>
      <c r="W32" s="428">
        <f t="shared" si="25"/>
        <v>22</v>
      </c>
      <c r="X32" s="425">
        <f t="shared" si="11"/>
        <v>462</v>
      </c>
      <c r="Y32" s="427">
        <v>440</v>
      </c>
      <c r="Z32" s="427">
        <v>22</v>
      </c>
      <c r="AA32" s="427"/>
      <c r="AB32" s="458"/>
      <c r="AC32" s="458"/>
      <c r="AD32" s="427"/>
      <c r="AE32" s="458"/>
      <c r="AF32" s="458"/>
      <c r="AG32" s="427"/>
      <c r="AH32" s="458"/>
      <c r="AI32" s="458"/>
      <c r="AJ32" s="427"/>
      <c r="AK32" s="428"/>
      <c r="AL32" s="142"/>
      <c r="AM32" s="443">
        <f>+G31-U31</f>
        <v>3358.01</v>
      </c>
      <c r="AN32" s="443">
        <f>+H31-V31</f>
        <v>3225.2400000000007</v>
      </c>
      <c r="AO32" s="443">
        <f>+I31-W31</f>
        <v>132.76999999999998</v>
      </c>
    </row>
    <row r="33" spans="1:41" s="143" customFormat="1" ht="75" hidden="1">
      <c r="A33" s="138">
        <v>2</v>
      </c>
      <c r="B33" s="316" t="s">
        <v>95</v>
      </c>
      <c r="C33" s="138" t="s">
        <v>96</v>
      </c>
      <c r="D33" s="138"/>
      <c r="E33" s="138" t="s">
        <v>94</v>
      </c>
      <c r="F33" s="138" t="s">
        <v>52</v>
      </c>
      <c r="G33" s="427">
        <f t="shared" si="18"/>
        <v>462</v>
      </c>
      <c r="H33" s="427">
        <v>440</v>
      </c>
      <c r="I33" s="427">
        <v>22</v>
      </c>
      <c r="J33" s="428">
        <v>0</v>
      </c>
      <c r="K33" s="460">
        <f t="shared" ref="K33:K45" si="26">+Q33-G33</f>
        <v>0</v>
      </c>
      <c r="L33" s="428"/>
      <c r="M33" s="428"/>
      <c r="N33" s="460"/>
      <c r="O33" s="428"/>
      <c r="P33" s="428"/>
      <c r="Q33" s="444">
        <f t="shared" ref="Q33:Q42" si="27">+R33+S33</f>
        <v>462</v>
      </c>
      <c r="R33" s="428">
        <v>440</v>
      </c>
      <c r="S33" s="428">
        <v>22</v>
      </c>
      <c r="T33" s="428"/>
      <c r="U33" s="428">
        <f t="shared" ref="U33:U45" si="28">+X33+AA33+AD33</f>
        <v>462</v>
      </c>
      <c r="V33" s="428">
        <f t="shared" si="25"/>
        <v>440</v>
      </c>
      <c r="W33" s="428">
        <f t="shared" si="25"/>
        <v>22</v>
      </c>
      <c r="X33" s="425">
        <f t="shared" si="11"/>
        <v>462</v>
      </c>
      <c r="Y33" s="427">
        <v>440</v>
      </c>
      <c r="Z33" s="427">
        <v>22</v>
      </c>
      <c r="AA33" s="427"/>
      <c r="AB33" s="458"/>
      <c r="AC33" s="458"/>
      <c r="AD33" s="427"/>
      <c r="AE33" s="458"/>
      <c r="AF33" s="458"/>
      <c r="AG33" s="427"/>
      <c r="AH33" s="458"/>
      <c r="AI33" s="458"/>
      <c r="AJ33" s="427"/>
      <c r="AK33" s="428"/>
      <c r="AL33" s="142"/>
      <c r="AM33" s="358">
        <f>+AG31-AM32</f>
        <v>0</v>
      </c>
      <c r="AN33" s="358">
        <f t="shared" ref="AN33:AO33" si="29">+AH31-AN32</f>
        <v>0</v>
      </c>
      <c r="AO33" s="358">
        <f t="shared" si="29"/>
        <v>0</v>
      </c>
    </row>
    <row r="34" spans="1:41" s="143" customFormat="1" ht="75" hidden="1">
      <c r="A34" s="138">
        <v>3</v>
      </c>
      <c r="B34" s="316" t="s">
        <v>97</v>
      </c>
      <c r="C34" s="138" t="s">
        <v>98</v>
      </c>
      <c r="D34" s="138"/>
      <c r="E34" s="138" t="s">
        <v>99</v>
      </c>
      <c r="F34" s="138" t="s">
        <v>52</v>
      </c>
      <c r="G34" s="427">
        <f t="shared" si="18"/>
        <v>630</v>
      </c>
      <c r="H34" s="427">
        <v>600</v>
      </c>
      <c r="I34" s="427">
        <v>30</v>
      </c>
      <c r="J34" s="428">
        <v>0</v>
      </c>
      <c r="K34" s="460">
        <f t="shared" si="26"/>
        <v>0</v>
      </c>
      <c r="L34" s="428"/>
      <c r="M34" s="428"/>
      <c r="N34" s="460"/>
      <c r="O34" s="428"/>
      <c r="P34" s="428"/>
      <c r="Q34" s="444">
        <f t="shared" si="27"/>
        <v>630</v>
      </c>
      <c r="R34" s="428">
        <v>600</v>
      </c>
      <c r="S34" s="428">
        <v>30</v>
      </c>
      <c r="T34" s="428"/>
      <c r="U34" s="428">
        <f t="shared" si="28"/>
        <v>630</v>
      </c>
      <c r="V34" s="428">
        <f t="shared" si="25"/>
        <v>600</v>
      </c>
      <c r="W34" s="428">
        <f t="shared" si="25"/>
        <v>30</v>
      </c>
      <c r="X34" s="425">
        <f t="shared" si="11"/>
        <v>630</v>
      </c>
      <c r="Y34" s="427">
        <v>600</v>
      </c>
      <c r="Z34" s="427">
        <v>30</v>
      </c>
      <c r="AA34" s="427"/>
      <c r="AB34" s="458"/>
      <c r="AC34" s="458"/>
      <c r="AD34" s="427"/>
      <c r="AE34" s="458"/>
      <c r="AF34" s="458"/>
      <c r="AG34" s="427"/>
      <c r="AH34" s="458"/>
      <c r="AI34" s="458"/>
      <c r="AJ34" s="427"/>
      <c r="AK34" s="428"/>
      <c r="AL34" s="142"/>
      <c r="AM34" s="358"/>
      <c r="AN34" s="358"/>
      <c r="AO34" s="358"/>
    </row>
    <row r="35" spans="1:41" s="143" customFormat="1" ht="45" hidden="1">
      <c r="A35" s="138">
        <v>4</v>
      </c>
      <c r="B35" s="316" t="s">
        <v>100</v>
      </c>
      <c r="C35" s="138" t="s">
        <v>93</v>
      </c>
      <c r="D35" s="138"/>
      <c r="E35" s="138" t="s">
        <v>101</v>
      </c>
      <c r="F35" s="138" t="s">
        <v>52</v>
      </c>
      <c r="G35" s="427">
        <f t="shared" si="18"/>
        <v>264.67</v>
      </c>
      <c r="H35" s="427">
        <v>252.07</v>
      </c>
      <c r="I35" s="427">
        <v>12.6</v>
      </c>
      <c r="J35" s="428">
        <v>0</v>
      </c>
      <c r="K35" s="460">
        <f t="shared" si="26"/>
        <v>0</v>
      </c>
      <c r="L35" s="428"/>
      <c r="M35" s="428"/>
      <c r="N35" s="460"/>
      <c r="O35" s="428"/>
      <c r="P35" s="428"/>
      <c r="Q35" s="444">
        <f t="shared" si="27"/>
        <v>264.67</v>
      </c>
      <c r="R35" s="428">
        <v>252.07</v>
      </c>
      <c r="S35" s="428">
        <v>12.6</v>
      </c>
      <c r="T35" s="428"/>
      <c r="U35" s="428">
        <f t="shared" si="28"/>
        <v>264.67</v>
      </c>
      <c r="V35" s="428">
        <f t="shared" si="25"/>
        <v>252.07</v>
      </c>
      <c r="W35" s="428">
        <f t="shared" si="25"/>
        <v>12.6</v>
      </c>
      <c r="X35" s="425">
        <f t="shared" si="11"/>
        <v>264.67</v>
      </c>
      <c r="Y35" s="427">
        <v>252.07</v>
      </c>
      <c r="Z35" s="427">
        <v>12.6</v>
      </c>
      <c r="AA35" s="427"/>
      <c r="AB35" s="458"/>
      <c r="AC35" s="458"/>
      <c r="AD35" s="427"/>
      <c r="AE35" s="458"/>
      <c r="AF35" s="458"/>
      <c r="AG35" s="427"/>
      <c r="AH35" s="458"/>
      <c r="AI35" s="458"/>
      <c r="AJ35" s="427"/>
      <c r="AK35" s="428"/>
      <c r="AL35" s="142"/>
      <c r="AM35" s="358"/>
      <c r="AN35" s="358"/>
      <c r="AO35" s="358"/>
    </row>
    <row r="36" spans="1:41" s="143" customFormat="1" ht="75" hidden="1">
      <c r="A36" s="138">
        <v>5</v>
      </c>
      <c r="B36" s="316" t="s">
        <v>102</v>
      </c>
      <c r="C36" s="131" t="s">
        <v>115</v>
      </c>
      <c r="D36" s="138"/>
      <c r="E36" s="138" t="s">
        <v>94</v>
      </c>
      <c r="F36" s="138" t="s">
        <v>53</v>
      </c>
      <c r="G36" s="427">
        <f t="shared" si="18"/>
        <v>462</v>
      </c>
      <c r="H36" s="427">
        <v>440</v>
      </c>
      <c r="I36" s="427">
        <v>22</v>
      </c>
      <c r="J36" s="428">
        <v>0</v>
      </c>
      <c r="K36" s="460">
        <f t="shared" si="26"/>
        <v>0</v>
      </c>
      <c r="L36" s="428"/>
      <c r="M36" s="428"/>
      <c r="N36" s="460"/>
      <c r="O36" s="428"/>
      <c r="P36" s="428"/>
      <c r="Q36" s="444">
        <f t="shared" si="27"/>
        <v>462</v>
      </c>
      <c r="R36" s="428">
        <v>440</v>
      </c>
      <c r="S36" s="428">
        <v>22</v>
      </c>
      <c r="T36" s="428"/>
      <c r="U36" s="428">
        <f t="shared" si="28"/>
        <v>462</v>
      </c>
      <c r="V36" s="428">
        <f t="shared" si="25"/>
        <v>440</v>
      </c>
      <c r="W36" s="428">
        <f t="shared" si="25"/>
        <v>22</v>
      </c>
      <c r="X36" s="425">
        <f t="shared" si="11"/>
        <v>0</v>
      </c>
      <c r="Y36" s="428"/>
      <c r="Z36" s="428"/>
      <c r="AA36" s="428">
        <f>+AB36+AC36</f>
        <v>462</v>
      </c>
      <c r="AB36" s="460">
        <v>440</v>
      </c>
      <c r="AC36" s="460">
        <v>22</v>
      </c>
      <c r="AD36" s="428"/>
      <c r="AE36" s="460"/>
      <c r="AF36" s="460"/>
      <c r="AG36" s="428"/>
      <c r="AH36" s="460"/>
      <c r="AI36" s="460"/>
      <c r="AJ36" s="428"/>
      <c r="AK36" s="428"/>
      <c r="AL36" s="142"/>
      <c r="AM36" s="358"/>
      <c r="AN36" s="358"/>
      <c r="AO36" s="358"/>
    </row>
    <row r="37" spans="1:41" s="143" customFormat="1" ht="75" hidden="1">
      <c r="A37" s="138">
        <v>6</v>
      </c>
      <c r="B37" s="316" t="s">
        <v>103</v>
      </c>
      <c r="C37" s="138" t="s">
        <v>96</v>
      </c>
      <c r="D37" s="138"/>
      <c r="E37" s="138" t="s">
        <v>104</v>
      </c>
      <c r="F37" s="138" t="s">
        <v>53</v>
      </c>
      <c r="G37" s="427">
        <f t="shared" si="18"/>
        <v>735</v>
      </c>
      <c r="H37" s="427">
        <v>700</v>
      </c>
      <c r="I37" s="427">
        <v>35</v>
      </c>
      <c r="J37" s="428">
        <v>0</v>
      </c>
      <c r="K37" s="460">
        <f t="shared" si="26"/>
        <v>0</v>
      </c>
      <c r="L37" s="428"/>
      <c r="M37" s="428"/>
      <c r="N37" s="460"/>
      <c r="O37" s="428"/>
      <c r="P37" s="428"/>
      <c r="Q37" s="444">
        <f t="shared" si="27"/>
        <v>735</v>
      </c>
      <c r="R37" s="428">
        <v>700</v>
      </c>
      <c r="S37" s="428">
        <v>35</v>
      </c>
      <c r="T37" s="428"/>
      <c r="U37" s="428">
        <f t="shared" si="28"/>
        <v>735</v>
      </c>
      <c r="V37" s="428">
        <f t="shared" si="25"/>
        <v>700</v>
      </c>
      <c r="W37" s="428">
        <f t="shared" si="25"/>
        <v>35</v>
      </c>
      <c r="X37" s="425">
        <f t="shared" si="11"/>
        <v>0</v>
      </c>
      <c r="Y37" s="428"/>
      <c r="Z37" s="428"/>
      <c r="AA37" s="428">
        <f>+AB37+AC37</f>
        <v>735</v>
      </c>
      <c r="AB37" s="460">
        <v>700</v>
      </c>
      <c r="AC37" s="460">
        <v>35</v>
      </c>
      <c r="AD37" s="428"/>
      <c r="AE37" s="460"/>
      <c r="AF37" s="460"/>
      <c r="AG37" s="428"/>
      <c r="AH37" s="460"/>
      <c r="AI37" s="460"/>
      <c r="AJ37" s="428"/>
      <c r="AK37" s="428"/>
      <c r="AL37" s="142"/>
      <c r="AM37" s="358"/>
      <c r="AN37" s="358"/>
      <c r="AO37" s="358"/>
    </row>
    <row r="38" spans="1:41" s="143" customFormat="1" ht="75" hidden="1">
      <c r="A38" s="138">
        <v>7</v>
      </c>
      <c r="B38" s="316" t="s">
        <v>105</v>
      </c>
      <c r="C38" s="138" t="s">
        <v>106</v>
      </c>
      <c r="D38" s="138"/>
      <c r="E38" s="138" t="s">
        <v>107</v>
      </c>
      <c r="F38" s="138" t="s">
        <v>53</v>
      </c>
      <c r="G38" s="427">
        <f t="shared" si="18"/>
        <v>1470</v>
      </c>
      <c r="H38" s="427">
        <v>1400</v>
      </c>
      <c r="I38" s="427">
        <v>70</v>
      </c>
      <c r="J38" s="428">
        <v>0</v>
      </c>
      <c r="K38" s="460">
        <f>+L38+M38</f>
        <v>219.6</v>
      </c>
      <c r="L38" s="428">
        <f>+H38-R38</f>
        <v>218</v>
      </c>
      <c r="M38" s="428">
        <f>+I38-S38</f>
        <v>1.5999999999999943</v>
      </c>
      <c r="N38" s="460"/>
      <c r="O38" s="428"/>
      <c r="P38" s="428"/>
      <c r="Q38" s="444">
        <f t="shared" si="27"/>
        <v>1250.4000000000001</v>
      </c>
      <c r="R38" s="428">
        <v>1182</v>
      </c>
      <c r="S38" s="428">
        <v>68.400000000000006</v>
      </c>
      <c r="T38" s="428"/>
      <c r="U38" s="428">
        <f t="shared" si="28"/>
        <v>1250.4000000000001</v>
      </c>
      <c r="V38" s="428">
        <f t="shared" si="25"/>
        <v>1182</v>
      </c>
      <c r="W38" s="428">
        <f t="shared" si="25"/>
        <v>68.400000000000006</v>
      </c>
      <c r="X38" s="425">
        <f t="shared" si="11"/>
        <v>0</v>
      </c>
      <c r="Y38" s="428"/>
      <c r="Z38" s="428"/>
      <c r="AA38" s="428">
        <f>+AB38+AC38</f>
        <v>1250.4000000000001</v>
      </c>
      <c r="AB38" s="460">
        <v>1182</v>
      </c>
      <c r="AC38" s="460">
        <v>68.400000000000006</v>
      </c>
      <c r="AD38" s="428"/>
      <c r="AE38" s="460"/>
      <c r="AF38" s="460"/>
      <c r="AG38" s="428"/>
      <c r="AH38" s="460"/>
      <c r="AI38" s="460"/>
      <c r="AJ38" s="428"/>
      <c r="AK38" s="428"/>
      <c r="AL38" s="142"/>
      <c r="AM38" s="358"/>
      <c r="AN38" s="358"/>
      <c r="AO38" s="358"/>
    </row>
    <row r="39" spans="1:41" s="143" customFormat="1" ht="75" hidden="1">
      <c r="A39" s="138">
        <v>8</v>
      </c>
      <c r="B39" s="316" t="s">
        <v>108</v>
      </c>
      <c r="C39" s="138" t="s">
        <v>109</v>
      </c>
      <c r="D39" s="138"/>
      <c r="E39" s="138" t="s">
        <v>110</v>
      </c>
      <c r="F39" s="138" t="s">
        <v>54</v>
      </c>
      <c r="G39" s="427">
        <f t="shared" si="18"/>
        <v>810.0100000000001</v>
      </c>
      <c r="H39" s="427">
        <v>771.44</v>
      </c>
      <c r="I39" s="427">
        <v>38.57</v>
      </c>
      <c r="J39" s="428">
        <v>0</v>
      </c>
      <c r="K39" s="460">
        <f t="shared" ref="K39:K40" si="30">+L39+M39</f>
        <v>181.21</v>
      </c>
      <c r="L39" s="428">
        <f t="shared" ref="L39:M40" si="31">+H39-R39</f>
        <v>177.24</v>
      </c>
      <c r="M39" s="428">
        <f t="shared" si="31"/>
        <v>3.9699999999999989</v>
      </c>
      <c r="N39" s="460"/>
      <c r="O39" s="428"/>
      <c r="P39" s="428"/>
      <c r="Q39" s="444">
        <f t="shared" si="27"/>
        <v>628.80000000000007</v>
      </c>
      <c r="R39" s="428">
        <v>594.20000000000005</v>
      </c>
      <c r="S39" s="428">
        <v>34.6</v>
      </c>
      <c r="T39" s="428"/>
      <c r="U39" s="428">
        <f t="shared" si="28"/>
        <v>628.80000000000007</v>
      </c>
      <c r="V39" s="428">
        <f t="shared" si="25"/>
        <v>594.20000000000005</v>
      </c>
      <c r="W39" s="428">
        <f t="shared" si="25"/>
        <v>34.6</v>
      </c>
      <c r="X39" s="425">
        <f t="shared" si="11"/>
        <v>0</v>
      </c>
      <c r="Y39" s="428"/>
      <c r="Z39" s="428"/>
      <c r="AA39" s="428"/>
      <c r="AB39" s="460"/>
      <c r="AC39" s="460"/>
      <c r="AD39" s="428">
        <f>+AE39+AF39</f>
        <v>628.80000000000007</v>
      </c>
      <c r="AE39" s="460">
        <v>594.20000000000005</v>
      </c>
      <c r="AF39" s="460">
        <v>34.6</v>
      </c>
      <c r="AG39" s="428"/>
      <c r="AH39" s="460"/>
      <c r="AI39" s="460"/>
      <c r="AJ39" s="428"/>
      <c r="AK39" s="428"/>
      <c r="AL39" s="142"/>
      <c r="AM39" s="358"/>
      <c r="AN39" s="358"/>
      <c r="AO39" s="358"/>
    </row>
    <row r="40" spans="1:41" s="143" customFormat="1" ht="75" hidden="1">
      <c r="A40" s="138">
        <v>9</v>
      </c>
      <c r="B40" s="316" t="s">
        <v>111</v>
      </c>
      <c r="C40" s="138" t="s">
        <v>93</v>
      </c>
      <c r="D40" s="138"/>
      <c r="E40" s="138" t="s">
        <v>110</v>
      </c>
      <c r="F40" s="138" t="s">
        <v>54</v>
      </c>
      <c r="G40" s="427">
        <f t="shared" si="18"/>
        <v>714</v>
      </c>
      <c r="H40" s="427">
        <v>680</v>
      </c>
      <c r="I40" s="427">
        <v>34</v>
      </c>
      <c r="J40" s="428">
        <v>0</v>
      </c>
      <c r="K40" s="460">
        <f t="shared" si="30"/>
        <v>237.9</v>
      </c>
      <c r="L40" s="428">
        <f t="shared" si="31"/>
        <v>230</v>
      </c>
      <c r="M40" s="428">
        <f t="shared" si="31"/>
        <v>7.8999999999999986</v>
      </c>
      <c r="N40" s="460"/>
      <c r="O40" s="428"/>
      <c r="P40" s="428"/>
      <c r="Q40" s="444">
        <f t="shared" si="27"/>
        <v>476.1</v>
      </c>
      <c r="R40" s="428">
        <v>450</v>
      </c>
      <c r="S40" s="428">
        <v>26.1</v>
      </c>
      <c r="T40" s="428"/>
      <c r="U40" s="428">
        <f t="shared" si="28"/>
        <v>476.1</v>
      </c>
      <c r="V40" s="428">
        <f t="shared" si="25"/>
        <v>450</v>
      </c>
      <c r="W40" s="428">
        <f t="shared" si="25"/>
        <v>26.1</v>
      </c>
      <c r="X40" s="425">
        <f t="shared" si="11"/>
        <v>0</v>
      </c>
      <c r="Y40" s="428"/>
      <c r="Z40" s="428"/>
      <c r="AA40" s="428"/>
      <c r="AB40" s="460"/>
      <c r="AC40" s="460"/>
      <c r="AD40" s="428">
        <f>+AE40+AF40</f>
        <v>476.1</v>
      </c>
      <c r="AE40" s="460">
        <v>450</v>
      </c>
      <c r="AF40" s="460">
        <v>26.1</v>
      </c>
      <c r="AG40" s="428"/>
      <c r="AH40" s="460"/>
      <c r="AI40" s="460"/>
      <c r="AJ40" s="428"/>
      <c r="AK40" s="428"/>
      <c r="AL40" s="142"/>
      <c r="AM40" s="358"/>
      <c r="AN40" s="358"/>
      <c r="AO40" s="358"/>
    </row>
    <row r="41" spans="1:41" s="146" customFormat="1" ht="48" hidden="1" customHeight="1">
      <c r="A41" s="132">
        <v>10</v>
      </c>
      <c r="B41" s="318" t="s">
        <v>793</v>
      </c>
      <c r="C41" s="132" t="s">
        <v>794</v>
      </c>
      <c r="D41" s="132"/>
      <c r="E41" s="132" t="s">
        <v>795</v>
      </c>
      <c r="F41" s="132" t="s">
        <v>54</v>
      </c>
      <c r="G41" s="429">
        <f>H41+I41</f>
        <v>367.5</v>
      </c>
      <c r="H41" s="429">
        <v>350</v>
      </c>
      <c r="I41" s="429">
        <v>17.5</v>
      </c>
      <c r="J41" s="430"/>
      <c r="K41" s="460"/>
      <c r="L41" s="430"/>
      <c r="M41" s="430"/>
      <c r="N41" s="461">
        <f>+O41+P41</f>
        <v>2.8999999999999986</v>
      </c>
      <c r="O41" s="430">
        <f>+R41-H41</f>
        <v>0</v>
      </c>
      <c r="P41" s="430">
        <f>+S41-I41</f>
        <v>2.8999999999999986</v>
      </c>
      <c r="Q41" s="444">
        <f t="shared" si="27"/>
        <v>370.4</v>
      </c>
      <c r="R41" s="430">
        <v>350</v>
      </c>
      <c r="S41" s="430">
        <v>20.399999999999999</v>
      </c>
      <c r="T41" s="430"/>
      <c r="U41" s="428">
        <f t="shared" si="28"/>
        <v>370.4</v>
      </c>
      <c r="V41" s="428">
        <f t="shared" si="25"/>
        <v>350</v>
      </c>
      <c r="W41" s="428">
        <f t="shared" si="25"/>
        <v>20.399999999999999</v>
      </c>
      <c r="X41" s="481">
        <f t="shared" si="11"/>
        <v>0</v>
      </c>
      <c r="Y41" s="430"/>
      <c r="Z41" s="430"/>
      <c r="AA41" s="430"/>
      <c r="AB41" s="461"/>
      <c r="AC41" s="461"/>
      <c r="AD41" s="428">
        <f>+AE41+AF41</f>
        <v>370.4</v>
      </c>
      <c r="AE41" s="461">
        <v>350</v>
      </c>
      <c r="AF41" s="461">
        <v>20.399999999999999</v>
      </c>
      <c r="AG41" s="430"/>
      <c r="AH41" s="461"/>
      <c r="AI41" s="461"/>
      <c r="AJ41" s="430"/>
      <c r="AK41" s="430"/>
      <c r="AL41" s="135"/>
      <c r="AM41" s="359"/>
      <c r="AN41" s="359"/>
      <c r="AO41" s="359"/>
    </row>
    <row r="42" spans="1:41" s="146" customFormat="1" ht="75" hidden="1">
      <c r="A42" s="132">
        <v>11</v>
      </c>
      <c r="B42" s="318" t="s">
        <v>796</v>
      </c>
      <c r="C42" s="132" t="s">
        <v>106</v>
      </c>
      <c r="D42" s="132"/>
      <c r="E42" s="132" t="s">
        <v>797</v>
      </c>
      <c r="F42" s="132" t="s">
        <v>54</v>
      </c>
      <c r="G42" s="429">
        <f>H42+I42</f>
        <v>1102.5</v>
      </c>
      <c r="H42" s="429">
        <v>1050</v>
      </c>
      <c r="I42" s="429">
        <v>52.5</v>
      </c>
      <c r="J42" s="430"/>
      <c r="K42" s="460">
        <f t="shared" ref="K42" si="32">+L42+M42</f>
        <v>100</v>
      </c>
      <c r="L42" s="428">
        <f t="shared" ref="L42" si="33">+H42-R42</f>
        <v>100</v>
      </c>
      <c r="M42" s="428"/>
      <c r="N42" s="461">
        <f>+O42+P42</f>
        <v>2.7999999999999972</v>
      </c>
      <c r="O42" s="430"/>
      <c r="P42" s="430">
        <f>+S42-I42</f>
        <v>2.7999999999999972</v>
      </c>
      <c r="Q42" s="444">
        <f t="shared" si="27"/>
        <v>1005.3</v>
      </c>
      <c r="R42" s="430">
        <v>950</v>
      </c>
      <c r="S42" s="430">
        <v>55.3</v>
      </c>
      <c r="T42" s="430"/>
      <c r="U42" s="428">
        <f t="shared" si="28"/>
        <v>1005.3</v>
      </c>
      <c r="V42" s="428">
        <f t="shared" si="25"/>
        <v>950</v>
      </c>
      <c r="W42" s="428">
        <f t="shared" si="25"/>
        <v>55.3</v>
      </c>
      <c r="X42" s="481"/>
      <c r="Y42" s="430"/>
      <c r="Z42" s="430"/>
      <c r="AA42" s="430"/>
      <c r="AB42" s="461"/>
      <c r="AC42" s="461"/>
      <c r="AD42" s="428">
        <f>+AE42+AF42</f>
        <v>1005.3</v>
      </c>
      <c r="AE42" s="461">
        <v>950</v>
      </c>
      <c r="AF42" s="461">
        <v>55.3</v>
      </c>
      <c r="AG42" s="430"/>
      <c r="AH42" s="461"/>
      <c r="AI42" s="461"/>
      <c r="AJ42" s="430"/>
      <c r="AK42" s="430"/>
      <c r="AL42" s="135"/>
      <c r="AM42" s="359"/>
      <c r="AN42" s="359"/>
      <c r="AO42" s="359"/>
    </row>
    <row r="43" spans="1:41" s="143" customFormat="1" ht="45" hidden="1">
      <c r="A43" s="138">
        <f>+A42+1</f>
        <v>12</v>
      </c>
      <c r="B43" s="316" t="s">
        <v>1110</v>
      </c>
      <c r="C43" s="138" t="s">
        <v>106</v>
      </c>
      <c r="D43" s="138"/>
      <c r="E43" s="138" t="s">
        <v>113</v>
      </c>
      <c r="F43" s="138" t="s">
        <v>55</v>
      </c>
      <c r="G43" s="427">
        <f t="shared" si="18"/>
        <v>1325</v>
      </c>
      <c r="H43" s="427">
        <v>1263</v>
      </c>
      <c r="I43" s="427">
        <v>62</v>
      </c>
      <c r="J43" s="428">
        <v>0</v>
      </c>
      <c r="K43" s="460"/>
      <c r="L43" s="428"/>
      <c r="M43" s="428"/>
      <c r="N43" s="460">
        <f>+O43+P43</f>
        <v>733.01</v>
      </c>
      <c r="O43" s="428">
        <f>+R43-H43</f>
        <v>725.24</v>
      </c>
      <c r="P43" s="428">
        <f>+S43-I43</f>
        <v>7.769999999999996</v>
      </c>
      <c r="Q43" s="477">
        <f t="shared" ref="Q43:Q45" si="34">R43+S43</f>
        <v>2058.0100000000002</v>
      </c>
      <c r="R43" s="458">
        <v>1988.24</v>
      </c>
      <c r="S43" s="458">
        <v>69.77</v>
      </c>
      <c r="T43" s="503"/>
      <c r="U43" s="428">
        <f t="shared" si="28"/>
        <v>0</v>
      </c>
      <c r="V43" s="428">
        <f t="shared" si="25"/>
        <v>0</v>
      </c>
      <c r="W43" s="428">
        <f t="shared" si="25"/>
        <v>0</v>
      </c>
      <c r="X43" s="425">
        <f t="shared" si="11"/>
        <v>0</v>
      </c>
      <c r="Y43" s="428"/>
      <c r="Z43" s="428"/>
      <c r="AA43" s="428"/>
      <c r="AB43" s="460"/>
      <c r="AC43" s="460"/>
      <c r="AD43" s="428"/>
      <c r="AE43" s="460"/>
      <c r="AF43" s="460"/>
      <c r="AG43" s="427">
        <f t="shared" ref="AG43:AG45" si="35">AH43+AI43</f>
        <v>2058.0100000000002</v>
      </c>
      <c r="AH43" s="458">
        <v>1988.24</v>
      </c>
      <c r="AI43" s="458">
        <v>69.77</v>
      </c>
      <c r="AJ43" s="428"/>
      <c r="AK43" s="428"/>
      <c r="AL43" s="142"/>
      <c r="AM43" s="358"/>
      <c r="AN43" s="358"/>
      <c r="AO43" s="358"/>
    </row>
    <row r="44" spans="1:41" s="143" customFormat="1" ht="30" hidden="1">
      <c r="A44" s="138">
        <f t="shared" ref="A44:A45" si="36">+A43+1</f>
        <v>13</v>
      </c>
      <c r="B44" s="316" t="s">
        <v>1112</v>
      </c>
      <c r="C44" s="138" t="s">
        <v>106</v>
      </c>
      <c r="D44" s="138"/>
      <c r="E44" s="138"/>
      <c r="F44" s="138" t="s">
        <v>1111</v>
      </c>
      <c r="G44" s="427">
        <f t="shared" si="18"/>
        <v>460</v>
      </c>
      <c r="H44" s="427">
        <v>437</v>
      </c>
      <c r="I44" s="427">
        <v>23</v>
      </c>
      <c r="J44" s="428"/>
      <c r="K44" s="460">
        <f t="shared" si="26"/>
        <v>0</v>
      </c>
      <c r="L44" s="428"/>
      <c r="M44" s="428"/>
      <c r="N44" s="460"/>
      <c r="O44" s="428"/>
      <c r="P44" s="428"/>
      <c r="Q44" s="477">
        <f t="shared" si="34"/>
        <v>460</v>
      </c>
      <c r="R44" s="458">
        <v>437</v>
      </c>
      <c r="S44" s="458">
        <v>23</v>
      </c>
      <c r="T44" s="503"/>
      <c r="U44" s="428"/>
      <c r="V44" s="428"/>
      <c r="W44" s="428"/>
      <c r="X44" s="425"/>
      <c r="Y44" s="428"/>
      <c r="Z44" s="428"/>
      <c r="AA44" s="428"/>
      <c r="AB44" s="460"/>
      <c r="AC44" s="460"/>
      <c r="AD44" s="428"/>
      <c r="AE44" s="460"/>
      <c r="AF44" s="460"/>
      <c r="AG44" s="427">
        <f t="shared" si="35"/>
        <v>460</v>
      </c>
      <c r="AH44" s="458">
        <v>437</v>
      </c>
      <c r="AI44" s="458">
        <v>23</v>
      </c>
      <c r="AJ44" s="428"/>
      <c r="AK44" s="428"/>
      <c r="AL44" s="142"/>
      <c r="AM44" s="358"/>
      <c r="AN44" s="358"/>
      <c r="AO44" s="358"/>
    </row>
    <row r="45" spans="1:41" s="143" customFormat="1" ht="45" hidden="1">
      <c r="A45" s="138">
        <f t="shared" si="36"/>
        <v>14</v>
      </c>
      <c r="B45" s="316" t="s">
        <v>114</v>
      </c>
      <c r="C45" s="138" t="s">
        <v>115</v>
      </c>
      <c r="D45" s="138"/>
      <c r="E45" s="138" t="s">
        <v>116</v>
      </c>
      <c r="F45" s="138" t="s">
        <v>55</v>
      </c>
      <c r="G45" s="427">
        <f t="shared" si="18"/>
        <v>840</v>
      </c>
      <c r="H45" s="427">
        <v>800</v>
      </c>
      <c r="I45" s="427">
        <v>40</v>
      </c>
      <c r="J45" s="428">
        <v>0</v>
      </c>
      <c r="K45" s="460">
        <f t="shared" si="26"/>
        <v>0</v>
      </c>
      <c r="L45" s="428"/>
      <c r="M45" s="428"/>
      <c r="N45" s="460"/>
      <c r="O45" s="428"/>
      <c r="P45" s="428"/>
      <c r="Q45" s="477">
        <f t="shared" si="34"/>
        <v>840</v>
      </c>
      <c r="R45" s="458">
        <v>800</v>
      </c>
      <c r="S45" s="458">
        <v>40</v>
      </c>
      <c r="T45" s="503"/>
      <c r="U45" s="428">
        <f t="shared" si="28"/>
        <v>0</v>
      </c>
      <c r="V45" s="428">
        <f t="shared" si="25"/>
        <v>0</v>
      </c>
      <c r="W45" s="428">
        <f t="shared" si="25"/>
        <v>0</v>
      </c>
      <c r="X45" s="425">
        <f t="shared" si="11"/>
        <v>0</v>
      </c>
      <c r="Y45" s="428"/>
      <c r="Z45" s="428"/>
      <c r="AA45" s="428"/>
      <c r="AB45" s="460"/>
      <c r="AC45" s="460"/>
      <c r="AD45" s="428"/>
      <c r="AE45" s="460"/>
      <c r="AF45" s="460"/>
      <c r="AG45" s="427">
        <f t="shared" si="35"/>
        <v>840</v>
      </c>
      <c r="AH45" s="458">
        <v>800</v>
      </c>
      <c r="AI45" s="458">
        <v>40</v>
      </c>
      <c r="AJ45" s="428"/>
      <c r="AK45" s="428"/>
      <c r="AL45" s="142"/>
      <c r="AM45" s="358"/>
      <c r="AN45" s="358"/>
      <c r="AO45" s="358"/>
    </row>
    <row r="46" spans="1:41" s="14" customFormat="1" ht="23.25" customHeight="1">
      <c r="A46" s="4" t="s">
        <v>989</v>
      </c>
      <c r="B46" s="483" t="s">
        <v>118</v>
      </c>
      <c r="C46" s="4"/>
      <c r="D46" s="4"/>
      <c r="E46" s="401">
        <v>0</v>
      </c>
      <c r="F46" s="401"/>
      <c r="G46" s="426">
        <f>SUM(G47:G55)</f>
        <v>9025.7000000000007</v>
      </c>
      <c r="H46" s="426">
        <f t="shared" ref="H46:S46" si="37">SUM(H47:H55)</f>
        <v>8595.9000000000015</v>
      </c>
      <c r="I46" s="426">
        <f t="shared" si="37"/>
        <v>429.8</v>
      </c>
      <c r="J46" s="426">
        <f t="shared" si="37"/>
        <v>0</v>
      </c>
      <c r="K46" s="426">
        <f t="shared" si="37"/>
        <v>745.09999999999991</v>
      </c>
      <c r="L46" s="426">
        <f t="shared" si="37"/>
        <v>732.09999999999991</v>
      </c>
      <c r="M46" s="426">
        <f t="shared" si="37"/>
        <v>13</v>
      </c>
      <c r="N46" s="426">
        <f t="shared" si="37"/>
        <v>745.1</v>
      </c>
      <c r="O46" s="426">
        <f t="shared" si="37"/>
        <v>732.1</v>
      </c>
      <c r="P46" s="426">
        <f t="shared" si="37"/>
        <v>12.999999999999996</v>
      </c>
      <c r="Q46" s="426">
        <f t="shared" si="37"/>
        <v>9025.6999999999989</v>
      </c>
      <c r="R46" s="426">
        <f t="shared" si="37"/>
        <v>8595.9</v>
      </c>
      <c r="S46" s="426">
        <f t="shared" si="37"/>
        <v>429.8</v>
      </c>
      <c r="T46" s="426"/>
      <c r="U46" s="426">
        <f t="shared" ref="U46:AK46" si="38">SUM(U47:U54)</f>
        <v>6026.16</v>
      </c>
      <c r="V46" s="426">
        <f t="shared" si="38"/>
        <v>5715</v>
      </c>
      <c r="W46" s="426">
        <f t="shared" si="38"/>
        <v>311.16000000000003</v>
      </c>
      <c r="X46" s="426">
        <f t="shared" si="38"/>
        <v>1624.46</v>
      </c>
      <c r="Y46" s="426">
        <f t="shared" si="38"/>
        <v>1547.1</v>
      </c>
      <c r="Z46" s="426">
        <f t="shared" si="38"/>
        <v>77.36</v>
      </c>
      <c r="AA46" s="426">
        <f t="shared" si="38"/>
        <v>2186</v>
      </c>
      <c r="AB46" s="459">
        <f t="shared" si="38"/>
        <v>2074</v>
      </c>
      <c r="AC46" s="459">
        <f t="shared" si="38"/>
        <v>112</v>
      </c>
      <c r="AD46" s="426">
        <f t="shared" si="38"/>
        <v>2215.7000000000003</v>
      </c>
      <c r="AE46" s="459">
        <f t="shared" si="38"/>
        <v>2093.9</v>
      </c>
      <c r="AF46" s="459">
        <f t="shared" si="38"/>
        <v>121.8</v>
      </c>
      <c r="AG46" s="426">
        <f>SUM(AG47:AG55)</f>
        <v>2999.54</v>
      </c>
      <c r="AH46" s="426">
        <f t="shared" ref="AH46:AI46" si="39">SUM(AH47:AH55)</f>
        <v>2880.9</v>
      </c>
      <c r="AI46" s="426">
        <f t="shared" si="39"/>
        <v>118.64</v>
      </c>
      <c r="AJ46" s="426"/>
      <c r="AK46" s="426">
        <f t="shared" si="38"/>
        <v>0</v>
      </c>
      <c r="AL46" s="16"/>
      <c r="AM46" s="357">
        <f>+'NĂM 2022'!K30+'NĂM 2023'!N30+'NĂM 2024'!J31+'NĂM 2025'!J30</f>
        <v>9025.7000000000007</v>
      </c>
      <c r="AN46" s="357">
        <f>+'NĂM 2022'!L30+'NĂM 2023'!O30+'NĂM 2024'!K31+'NĂM 2025'!K30</f>
        <v>8595.9000000000015</v>
      </c>
      <c r="AO46" s="357">
        <f>+'NĂM 2022'!M30+'NĂM 2023'!P30+'NĂM 2024'!L31+'NĂM 2025'!L30</f>
        <v>429.8</v>
      </c>
    </row>
    <row r="47" spans="1:41" s="143" customFormat="1" ht="75" hidden="1">
      <c r="A47" s="138">
        <v>1</v>
      </c>
      <c r="B47" s="316" t="s">
        <v>119</v>
      </c>
      <c r="C47" s="138" t="s">
        <v>120</v>
      </c>
      <c r="D47" s="138"/>
      <c r="E47" s="138" t="s">
        <v>94</v>
      </c>
      <c r="F47" s="138" t="s">
        <v>52</v>
      </c>
      <c r="G47" s="427">
        <f t="shared" si="18"/>
        <v>367.5</v>
      </c>
      <c r="H47" s="427">
        <v>350</v>
      </c>
      <c r="I47" s="427">
        <v>17.5</v>
      </c>
      <c r="J47" s="428">
        <v>0</v>
      </c>
      <c r="K47" s="460"/>
      <c r="L47" s="428"/>
      <c r="M47" s="428"/>
      <c r="N47" s="460"/>
      <c r="O47" s="428"/>
      <c r="P47" s="428"/>
      <c r="Q47" s="428">
        <f>+R47+S47</f>
        <v>367.5</v>
      </c>
      <c r="R47" s="428">
        <v>350</v>
      </c>
      <c r="S47" s="428">
        <v>17.5</v>
      </c>
      <c r="T47" s="428"/>
      <c r="U47" s="428">
        <f>+V47+W47</f>
        <v>367.5</v>
      </c>
      <c r="V47" s="428">
        <f>+Y47+AB47+AE47</f>
        <v>350</v>
      </c>
      <c r="W47" s="428">
        <f>+Z47+AC47+AF47</f>
        <v>17.5</v>
      </c>
      <c r="X47" s="425">
        <f t="shared" si="11"/>
        <v>367.5</v>
      </c>
      <c r="Y47" s="427">
        <v>350</v>
      </c>
      <c r="Z47" s="427">
        <v>17.5</v>
      </c>
      <c r="AA47" s="427"/>
      <c r="AB47" s="458"/>
      <c r="AC47" s="458"/>
      <c r="AD47" s="427"/>
      <c r="AE47" s="458"/>
      <c r="AF47" s="458"/>
      <c r="AG47" s="427"/>
      <c r="AH47" s="458"/>
      <c r="AI47" s="458"/>
      <c r="AJ47" s="427"/>
      <c r="AK47" s="428"/>
      <c r="AL47" s="142"/>
      <c r="AM47" s="358">
        <f>+G46-U46</f>
        <v>2999.5400000000009</v>
      </c>
      <c r="AN47" s="358">
        <f>+H46-V46</f>
        <v>2880.9000000000015</v>
      </c>
      <c r="AO47" s="358">
        <f>+I46-W46</f>
        <v>118.63999999999999</v>
      </c>
    </row>
    <row r="48" spans="1:41" s="143" customFormat="1" ht="75" hidden="1">
      <c r="A48" s="138">
        <f>+A47+1</f>
        <v>2</v>
      </c>
      <c r="B48" s="316" t="s">
        <v>121</v>
      </c>
      <c r="C48" s="138" t="s">
        <v>122</v>
      </c>
      <c r="D48" s="138"/>
      <c r="E48" s="138" t="s">
        <v>94</v>
      </c>
      <c r="F48" s="138" t="s">
        <v>52</v>
      </c>
      <c r="G48" s="427">
        <f t="shared" si="18"/>
        <v>367.5</v>
      </c>
      <c r="H48" s="427">
        <v>350</v>
      </c>
      <c r="I48" s="427">
        <v>17.5</v>
      </c>
      <c r="J48" s="428">
        <v>0</v>
      </c>
      <c r="K48" s="460"/>
      <c r="L48" s="428"/>
      <c r="M48" s="428"/>
      <c r="N48" s="460"/>
      <c r="O48" s="428"/>
      <c r="P48" s="428"/>
      <c r="Q48" s="428">
        <f t="shared" ref="Q48:Q52" si="40">+R48+S48</f>
        <v>367.5</v>
      </c>
      <c r="R48" s="428">
        <v>350</v>
      </c>
      <c r="S48" s="428">
        <v>17.5</v>
      </c>
      <c r="T48" s="428"/>
      <c r="U48" s="428">
        <f t="shared" ref="U48:U54" si="41">+V48+W48</f>
        <v>367.5</v>
      </c>
      <c r="V48" s="428">
        <f t="shared" ref="V48:W54" si="42">+Y48+AB48+AE48</f>
        <v>350</v>
      </c>
      <c r="W48" s="428">
        <f t="shared" si="42"/>
        <v>17.5</v>
      </c>
      <c r="X48" s="425">
        <f t="shared" si="11"/>
        <v>367.5</v>
      </c>
      <c r="Y48" s="427">
        <v>350</v>
      </c>
      <c r="Z48" s="427">
        <v>17.5</v>
      </c>
      <c r="AA48" s="427"/>
      <c r="AB48" s="458"/>
      <c r="AC48" s="458"/>
      <c r="AD48" s="427"/>
      <c r="AE48" s="458"/>
      <c r="AF48" s="458"/>
      <c r="AG48" s="427"/>
      <c r="AH48" s="458"/>
      <c r="AI48" s="458"/>
      <c r="AJ48" s="427"/>
      <c r="AK48" s="428"/>
      <c r="AL48" s="142"/>
      <c r="AM48" s="443">
        <f>+AM47-AG46</f>
        <v>0</v>
      </c>
      <c r="AN48" s="443">
        <f t="shared" ref="AN48:AO48" si="43">+AN47-AH46</f>
        <v>0</v>
      </c>
      <c r="AO48" s="358">
        <f t="shared" si="43"/>
        <v>0</v>
      </c>
    </row>
    <row r="49" spans="1:41" s="143" customFormat="1" ht="75" hidden="1">
      <c r="A49" s="138">
        <f t="shared" ref="A49:A55" si="44">+A48+1</f>
        <v>3</v>
      </c>
      <c r="B49" s="316" t="s">
        <v>123</v>
      </c>
      <c r="C49" s="138" t="s">
        <v>124</v>
      </c>
      <c r="D49" s="138"/>
      <c r="E49" s="138" t="s">
        <v>125</v>
      </c>
      <c r="F49" s="138" t="s">
        <v>52</v>
      </c>
      <c r="G49" s="427">
        <f t="shared" si="18"/>
        <v>367.5</v>
      </c>
      <c r="H49" s="427">
        <v>350</v>
      </c>
      <c r="I49" s="427">
        <v>17.5</v>
      </c>
      <c r="J49" s="428">
        <v>0</v>
      </c>
      <c r="K49" s="460"/>
      <c r="L49" s="428"/>
      <c r="M49" s="428"/>
      <c r="N49" s="460"/>
      <c r="O49" s="428"/>
      <c r="P49" s="428"/>
      <c r="Q49" s="428">
        <f t="shared" si="40"/>
        <v>367.5</v>
      </c>
      <c r="R49" s="428">
        <v>350</v>
      </c>
      <c r="S49" s="428">
        <v>17.5</v>
      </c>
      <c r="T49" s="428"/>
      <c r="U49" s="428">
        <f t="shared" si="41"/>
        <v>367.5</v>
      </c>
      <c r="V49" s="428">
        <f t="shared" si="42"/>
        <v>350</v>
      </c>
      <c r="W49" s="428">
        <f t="shared" si="42"/>
        <v>17.5</v>
      </c>
      <c r="X49" s="425">
        <f t="shared" si="11"/>
        <v>367.5</v>
      </c>
      <c r="Y49" s="427">
        <v>350</v>
      </c>
      <c r="Z49" s="427">
        <v>17.5</v>
      </c>
      <c r="AA49" s="427"/>
      <c r="AB49" s="458"/>
      <c r="AC49" s="458"/>
      <c r="AD49" s="427"/>
      <c r="AE49" s="458"/>
      <c r="AF49" s="458"/>
      <c r="AG49" s="427"/>
      <c r="AH49" s="458"/>
      <c r="AI49" s="458"/>
      <c r="AJ49" s="427"/>
      <c r="AK49" s="428"/>
      <c r="AL49" s="142"/>
      <c r="AM49" s="358"/>
      <c r="AN49" s="358"/>
      <c r="AO49" s="358"/>
    </row>
    <row r="50" spans="1:41" s="143" customFormat="1" ht="75" hidden="1">
      <c r="A50" s="138">
        <f t="shared" si="44"/>
        <v>4</v>
      </c>
      <c r="B50" s="316" t="s">
        <v>126</v>
      </c>
      <c r="C50" s="138" t="s">
        <v>127</v>
      </c>
      <c r="D50" s="138"/>
      <c r="E50" s="138" t="s">
        <v>128</v>
      </c>
      <c r="F50" s="138" t="s">
        <v>52</v>
      </c>
      <c r="G50" s="427">
        <f>H50+I50</f>
        <v>521.96</v>
      </c>
      <c r="H50" s="427">
        <v>497.1</v>
      </c>
      <c r="I50" s="427">
        <v>24.86</v>
      </c>
      <c r="J50" s="428">
        <v>0</v>
      </c>
      <c r="K50" s="460"/>
      <c r="L50" s="428"/>
      <c r="M50" s="428"/>
      <c r="N50" s="460"/>
      <c r="O50" s="428"/>
      <c r="P50" s="428"/>
      <c r="Q50" s="428">
        <f t="shared" si="40"/>
        <v>521.96</v>
      </c>
      <c r="R50" s="428">
        <v>497.1</v>
      </c>
      <c r="S50" s="428">
        <v>24.86</v>
      </c>
      <c r="T50" s="428"/>
      <c r="U50" s="428">
        <f t="shared" si="41"/>
        <v>521.96</v>
      </c>
      <c r="V50" s="428">
        <f t="shared" si="42"/>
        <v>497.1</v>
      </c>
      <c r="W50" s="428">
        <f t="shared" si="42"/>
        <v>24.86</v>
      </c>
      <c r="X50" s="425">
        <f t="shared" si="11"/>
        <v>521.96</v>
      </c>
      <c r="Y50" s="427">
        <v>497.1</v>
      </c>
      <c r="Z50" s="427">
        <v>24.86</v>
      </c>
      <c r="AA50" s="427"/>
      <c r="AB50" s="458"/>
      <c r="AC50" s="458"/>
      <c r="AD50" s="427"/>
      <c r="AE50" s="458"/>
      <c r="AF50" s="458"/>
      <c r="AG50" s="427"/>
      <c r="AH50" s="458"/>
      <c r="AI50" s="458"/>
      <c r="AJ50" s="427"/>
      <c r="AK50" s="428"/>
      <c r="AL50" s="142"/>
      <c r="AM50" s="358"/>
      <c r="AN50" s="358"/>
      <c r="AO50" s="358"/>
    </row>
    <row r="51" spans="1:41" s="143" customFormat="1" ht="75" hidden="1">
      <c r="A51" s="138">
        <f t="shared" si="44"/>
        <v>5</v>
      </c>
      <c r="B51" s="316" t="s">
        <v>129</v>
      </c>
      <c r="C51" s="138" t="s">
        <v>127</v>
      </c>
      <c r="D51" s="138"/>
      <c r="E51" s="138" t="s">
        <v>130</v>
      </c>
      <c r="F51" s="138" t="s">
        <v>53</v>
      </c>
      <c r="G51" s="427">
        <f t="shared" si="18"/>
        <v>2625</v>
      </c>
      <c r="H51" s="427">
        <v>2500</v>
      </c>
      <c r="I51" s="427">
        <v>125</v>
      </c>
      <c r="J51" s="428">
        <v>0</v>
      </c>
      <c r="K51" s="460">
        <f>+L51+M51</f>
        <v>439</v>
      </c>
      <c r="L51" s="428">
        <f>+H51-R51</f>
        <v>426</v>
      </c>
      <c r="M51" s="428">
        <f>+I51-S51</f>
        <v>13</v>
      </c>
      <c r="N51" s="460"/>
      <c r="O51" s="428"/>
      <c r="P51" s="428"/>
      <c r="Q51" s="428">
        <f t="shared" si="40"/>
        <v>2186</v>
      </c>
      <c r="R51" s="428">
        <v>2074</v>
      </c>
      <c r="S51" s="428">
        <v>112</v>
      </c>
      <c r="T51" s="428"/>
      <c r="U51" s="428">
        <f t="shared" si="41"/>
        <v>2186</v>
      </c>
      <c r="V51" s="428">
        <f t="shared" si="42"/>
        <v>2074</v>
      </c>
      <c r="W51" s="428">
        <f t="shared" si="42"/>
        <v>112</v>
      </c>
      <c r="X51" s="425">
        <f t="shared" si="11"/>
        <v>0</v>
      </c>
      <c r="Y51" s="428"/>
      <c r="Z51" s="428"/>
      <c r="AA51" s="428">
        <f>+AB51+AC51</f>
        <v>2186</v>
      </c>
      <c r="AB51" s="460">
        <v>2074</v>
      </c>
      <c r="AC51" s="460">
        <v>112</v>
      </c>
      <c r="AD51" s="428"/>
      <c r="AE51" s="460"/>
      <c r="AF51" s="460"/>
      <c r="AG51" s="428"/>
      <c r="AH51" s="460"/>
      <c r="AI51" s="460"/>
      <c r="AJ51" s="428"/>
      <c r="AK51" s="428"/>
      <c r="AL51" s="142"/>
      <c r="AM51" s="358"/>
      <c r="AN51" s="358"/>
      <c r="AO51" s="358"/>
    </row>
    <row r="52" spans="1:41" s="143" customFormat="1" ht="75" hidden="1">
      <c r="A52" s="138">
        <f t="shared" si="44"/>
        <v>6</v>
      </c>
      <c r="B52" s="316" t="s">
        <v>131</v>
      </c>
      <c r="C52" s="138" t="s">
        <v>132</v>
      </c>
      <c r="D52" s="138"/>
      <c r="E52" s="138" t="s">
        <v>130</v>
      </c>
      <c r="F52" s="138" t="s">
        <v>54</v>
      </c>
      <c r="G52" s="427">
        <f t="shared" si="18"/>
        <v>2520</v>
      </c>
      <c r="H52" s="427">
        <v>2400</v>
      </c>
      <c r="I52" s="427">
        <v>120</v>
      </c>
      <c r="J52" s="428">
        <v>0</v>
      </c>
      <c r="K52" s="460">
        <f>+L52+M52</f>
        <v>306.09999999999991</v>
      </c>
      <c r="L52" s="428">
        <f>+H52-R52</f>
        <v>306.09999999999991</v>
      </c>
      <c r="M52" s="428"/>
      <c r="N52" s="460">
        <f>+O52+P52</f>
        <v>1.7999999999999972</v>
      </c>
      <c r="O52" s="428"/>
      <c r="P52" s="428">
        <f>+S52-I52</f>
        <v>1.7999999999999972</v>
      </c>
      <c r="Q52" s="428">
        <f t="shared" si="40"/>
        <v>2215.7000000000003</v>
      </c>
      <c r="R52" s="428">
        <v>2093.9</v>
      </c>
      <c r="S52" s="428">
        <v>121.8</v>
      </c>
      <c r="T52" s="428"/>
      <c r="U52" s="428">
        <f t="shared" si="41"/>
        <v>2215.7000000000003</v>
      </c>
      <c r="V52" s="428">
        <f t="shared" si="42"/>
        <v>2093.9</v>
      </c>
      <c r="W52" s="428">
        <f t="shared" si="42"/>
        <v>121.8</v>
      </c>
      <c r="X52" s="425">
        <f t="shared" si="11"/>
        <v>0</v>
      </c>
      <c r="Y52" s="428"/>
      <c r="Z52" s="428"/>
      <c r="AA52" s="428"/>
      <c r="AB52" s="460"/>
      <c r="AC52" s="460"/>
      <c r="AD52" s="428">
        <f>+AE52+AF52</f>
        <v>2215.7000000000003</v>
      </c>
      <c r="AE52" s="460">
        <v>2093.9</v>
      </c>
      <c r="AF52" s="460">
        <v>121.8</v>
      </c>
      <c r="AG52" s="428"/>
      <c r="AH52" s="460"/>
      <c r="AI52" s="460"/>
      <c r="AJ52" s="428"/>
      <c r="AK52" s="428"/>
      <c r="AL52" s="142"/>
      <c r="AM52" s="358"/>
      <c r="AN52" s="358"/>
      <c r="AO52" s="358"/>
    </row>
    <row r="53" spans="1:41" s="143" customFormat="1" ht="75" hidden="1">
      <c r="A53" s="138">
        <f t="shared" si="44"/>
        <v>7</v>
      </c>
      <c r="B53" s="316" t="s">
        <v>133</v>
      </c>
      <c r="C53" s="138" t="s">
        <v>134</v>
      </c>
      <c r="D53" s="138"/>
      <c r="E53" s="138" t="s">
        <v>128</v>
      </c>
      <c r="F53" s="138" t="s">
        <v>55</v>
      </c>
      <c r="G53" s="427">
        <f t="shared" si="18"/>
        <v>1626.24</v>
      </c>
      <c r="H53" s="427">
        <v>1548.8</v>
      </c>
      <c r="I53" s="427">
        <v>77.44</v>
      </c>
      <c r="J53" s="428">
        <v>0</v>
      </c>
      <c r="K53" s="460"/>
      <c r="L53" s="428"/>
      <c r="M53" s="428"/>
      <c r="N53" s="460">
        <f t="shared" ref="N53:N54" si="45">+O53+P53</f>
        <v>0</v>
      </c>
      <c r="O53" s="428"/>
      <c r="P53" s="428"/>
      <c r="Q53" s="427">
        <f t="shared" ref="Q53:Q55" si="46">R53+S53</f>
        <v>1626.24</v>
      </c>
      <c r="R53" s="458">
        <v>1548.8</v>
      </c>
      <c r="S53" s="458">
        <v>77.44</v>
      </c>
      <c r="T53" s="428"/>
      <c r="U53" s="428">
        <f t="shared" si="41"/>
        <v>0</v>
      </c>
      <c r="V53" s="428">
        <f t="shared" ref="V53:V54" si="47">+Y53+AB53+AD53</f>
        <v>0</v>
      </c>
      <c r="W53" s="428">
        <f t="shared" si="42"/>
        <v>0</v>
      </c>
      <c r="X53" s="425">
        <f t="shared" si="11"/>
        <v>0</v>
      </c>
      <c r="Y53" s="428"/>
      <c r="Z53" s="428"/>
      <c r="AA53" s="428"/>
      <c r="AB53" s="460"/>
      <c r="AC53" s="460"/>
      <c r="AD53" s="428"/>
      <c r="AE53" s="460"/>
      <c r="AF53" s="460"/>
      <c r="AG53" s="427">
        <f t="shared" ref="AG53:AG55" si="48">AH53+AI53</f>
        <v>1626.24</v>
      </c>
      <c r="AH53" s="458">
        <v>1548.8</v>
      </c>
      <c r="AI53" s="458">
        <v>77.44</v>
      </c>
      <c r="AJ53" s="428"/>
      <c r="AK53" s="428"/>
      <c r="AL53" s="142"/>
      <c r="AM53" s="358"/>
      <c r="AN53" s="358"/>
      <c r="AO53" s="358"/>
    </row>
    <row r="54" spans="1:41" s="143" customFormat="1" ht="30" hidden="1">
      <c r="A54" s="138">
        <f t="shared" si="44"/>
        <v>8</v>
      </c>
      <c r="B54" s="316" t="s">
        <v>135</v>
      </c>
      <c r="C54" s="138" t="s">
        <v>134</v>
      </c>
      <c r="D54" s="138"/>
      <c r="E54" s="138" t="s">
        <v>136</v>
      </c>
      <c r="F54" s="138" t="s">
        <v>55</v>
      </c>
      <c r="G54" s="427">
        <f t="shared" si="18"/>
        <v>630</v>
      </c>
      <c r="H54" s="427">
        <v>600</v>
      </c>
      <c r="I54" s="427">
        <v>30</v>
      </c>
      <c r="J54" s="428">
        <v>0</v>
      </c>
      <c r="K54" s="460"/>
      <c r="L54" s="428"/>
      <c r="M54" s="428"/>
      <c r="N54" s="460">
        <f t="shared" si="45"/>
        <v>0</v>
      </c>
      <c r="O54" s="428"/>
      <c r="P54" s="428"/>
      <c r="Q54" s="427">
        <f t="shared" si="46"/>
        <v>630</v>
      </c>
      <c r="R54" s="458">
        <v>600</v>
      </c>
      <c r="S54" s="458">
        <v>30</v>
      </c>
      <c r="T54" s="428"/>
      <c r="U54" s="428">
        <f t="shared" si="41"/>
        <v>0</v>
      </c>
      <c r="V54" s="428">
        <f t="shared" si="47"/>
        <v>0</v>
      </c>
      <c r="W54" s="428">
        <f t="shared" si="42"/>
        <v>0</v>
      </c>
      <c r="X54" s="425">
        <f t="shared" si="11"/>
        <v>0</v>
      </c>
      <c r="Y54" s="428"/>
      <c r="Z54" s="428"/>
      <c r="AA54" s="428"/>
      <c r="AB54" s="460"/>
      <c r="AC54" s="460"/>
      <c r="AD54" s="428"/>
      <c r="AE54" s="460"/>
      <c r="AF54" s="460"/>
      <c r="AG54" s="427">
        <f t="shared" si="48"/>
        <v>630</v>
      </c>
      <c r="AH54" s="458">
        <v>600</v>
      </c>
      <c r="AI54" s="458">
        <v>30</v>
      </c>
      <c r="AJ54" s="428"/>
      <c r="AK54" s="428"/>
      <c r="AL54" s="142"/>
      <c r="AM54" s="358"/>
      <c r="AN54" s="358"/>
      <c r="AO54" s="358"/>
    </row>
    <row r="55" spans="1:41" s="143" customFormat="1" ht="45" hidden="1">
      <c r="A55" s="138">
        <f t="shared" si="44"/>
        <v>9</v>
      </c>
      <c r="B55" s="316" t="s">
        <v>1171</v>
      </c>
      <c r="C55" s="138" t="s">
        <v>134</v>
      </c>
      <c r="D55" s="138"/>
      <c r="E55" s="138" t="s">
        <v>136</v>
      </c>
      <c r="F55" s="138" t="s">
        <v>55</v>
      </c>
      <c r="G55" s="427"/>
      <c r="H55" s="427"/>
      <c r="I55" s="427"/>
      <c r="J55" s="428"/>
      <c r="K55" s="460"/>
      <c r="L55" s="428"/>
      <c r="M55" s="428"/>
      <c r="N55" s="427">
        <f t="shared" ref="N55" si="49">O55+P55</f>
        <v>743.30000000000007</v>
      </c>
      <c r="O55" s="458">
        <v>732.1</v>
      </c>
      <c r="P55" s="458">
        <v>11.2</v>
      </c>
      <c r="Q55" s="427">
        <f t="shared" si="46"/>
        <v>743.30000000000007</v>
      </c>
      <c r="R55" s="458">
        <v>732.1</v>
      </c>
      <c r="S55" s="458">
        <v>11.2</v>
      </c>
      <c r="T55" s="503" t="s">
        <v>1169</v>
      </c>
      <c r="U55" s="428"/>
      <c r="V55" s="428"/>
      <c r="W55" s="428"/>
      <c r="X55" s="425"/>
      <c r="Y55" s="428"/>
      <c r="Z55" s="428"/>
      <c r="AA55" s="428"/>
      <c r="AB55" s="460"/>
      <c r="AC55" s="460"/>
      <c r="AD55" s="428"/>
      <c r="AE55" s="460"/>
      <c r="AF55" s="460"/>
      <c r="AG55" s="427">
        <f t="shared" si="48"/>
        <v>743.30000000000007</v>
      </c>
      <c r="AH55" s="458">
        <v>732.1</v>
      </c>
      <c r="AI55" s="458">
        <v>11.2</v>
      </c>
      <c r="AJ55" s="428"/>
      <c r="AK55" s="428"/>
      <c r="AL55" s="142"/>
      <c r="AM55" s="358"/>
      <c r="AN55" s="358"/>
      <c r="AO55" s="358"/>
    </row>
    <row r="56" spans="1:41" s="18" customFormat="1" ht="23.25" customHeight="1">
      <c r="A56" s="4" t="s">
        <v>990</v>
      </c>
      <c r="B56" s="483" t="s">
        <v>138</v>
      </c>
      <c r="C56" s="402"/>
      <c r="D56" s="402"/>
      <c r="E56" s="401">
        <v>0</v>
      </c>
      <c r="F56" s="401"/>
      <c r="G56" s="426">
        <f t="shared" ref="G56:W56" si="50">SUM(G57:G68)</f>
        <v>11111.35</v>
      </c>
      <c r="H56" s="426">
        <f t="shared" si="50"/>
        <v>10582.2</v>
      </c>
      <c r="I56" s="426">
        <f t="shared" si="50"/>
        <v>529.15</v>
      </c>
      <c r="J56" s="426">
        <f t="shared" si="50"/>
        <v>0</v>
      </c>
      <c r="K56" s="426">
        <f t="shared" si="50"/>
        <v>2417.63</v>
      </c>
      <c r="L56" s="426">
        <f t="shared" si="50"/>
        <v>2289.8800000000006</v>
      </c>
      <c r="M56" s="426">
        <f t="shared" si="50"/>
        <v>127.75</v>
      </c>
      <c r="N56" s="426">
        <f t="shared" si="50"/>
        <v>2417.63</v>
      </c>
      <c r="O56" s="426">
        <f t="shared" si="50"/>
        <v>2289.88</v>
      </c>
      <c r="P56" s="426">
        <f t="shared" si="50"/>
        <v>127.75</v>
      </c>
      <c r="Q56" s="426">
        <f t="shared" si="50"/>
        <v>11111.35</v>
      </c>
      <c r="R56" s="426">
        <f t="shared" si="50"/>
        <v>10582.2</v>
      </c>
      <c r="S56" s="426">
        <f t="shared" si="50"/>
        <v>529.15</v>
      </c>
      <c r="T56" s="426">
        <f t="shared" si="50"/>
        <v>0</v>
      </c>
      <c r="U56" s="426">
        <f t="shared" si="50"/>
        <v>7424.9499999999989</v>
      </c>
      <c r="V56" s="426">
        <f t="shared" si="50"/>
        <v>7041.3200000000006</v>
      </c>
      <c r="W56" s="426">
        <f t="shared" si="50"/>
        <v>383.62999999999994</v>
      </c>
      <c r="X56" s="426">
        <f t="shared" ref="X56:AF56" si="51">SUM(X57:X63)</f>
        <v>2003.6999999999998</v>
      </c>
      <c r="Y56" s="426">
        <f t="shared" si="51"/>
        <v>1908.12</v>
      </c>
      <c r="Z56" s="426">
        <f t="shared" si="51"/>
        <v>95.58</v>
      </c>
      <c r="AA56" s="426">
        <f t="shared" si="51"/>
        <v>2692.35</v>
      </c>
      <c r="AB56" s="426">
        <f t="shared" si="51"/>
        <v>2554.4</v>
      </c>
      <c r="AC56" s="426">
        <f t="shared" si="51"/>
        <v>137.94999999999999</v>
      </c>
      <c r="AD56" s="426">
        <f t="shared" si="51"/>
        <v>1106</v>
      </c>
      <c r="AE56" s="426">
        <f t="shared" si="51"/>
        <v>1045.0999999999999</v>
      </c>
      <c r="AF56" s="426">
        <f t="shared" si="51"/>
        <v>60.9</v>
      </c>
      <c r="AG56" s="426">
        <f>SUM(AG57:AG68)</f>
        <v>3686.41</v>
      </c>
      <c r="AH56" s="426">
        <f>SUM(AH57:AH68)</f>
        <v>3540.83</v>
      </c>
      <c r="AI56" s="426">
        <f>SUM(AI57:AI68)</f>
        <v>145.57999999999998</v>
      </c>
      <c r="AJ56" s="426"/>
      <c r="AK56" s="426">
        <f>SUM(AK57:AK63)</f>
        <v>0</v>
      </c>
      <c r="AL56" s="16"/>
      <c r="AM56" s="360">
        <f>+'NĂM 2022'!K35+'NĂM 2023'!N32+'NĂM 2024'!J33+'NĂM 2025'!J33</f>
        <v>11111.359999999999</v>
      </c>
      <c r="AN56" s="360">
        <f>+'NĂM 2022'!L35+'NĂM 2023'!O32+'NĂM 2024'!K33+'NĂM 2025'!K33</f>
        <v>10582.15</v>
      </c>
      <c r="AO56" s="360">
        <f>+'NĂM 2022'!M35+'NĂM 2023'!P32+'NĂM 2024'!L33+'NĂM 2025'!L33</f>
        <v>529.21</v>
      </c>
    </row>
    <row r="57" spans="1:41" ht="45" hidden="1">
      <c r="A57" s="8">
        <v>1</v>
      </c>
      <c r="B57" s="319" t="s">
        <v>139</v>
      </c>
      <c r="C57" s="8" t="s">
        <v>140</v>
      </c>
      <c r="D57" s="8"/>
      <c r="E57" s="20" t="s">
        <v>141</v>
      </c>
      <c r="F57" s="8" t="s">
        <v>52</v>
      </c>
      <c r="G57" s="425">
        <f>H57+I57</f>
        <v>735</v>
      </c>
      <c r="H57" s="425">
        <v>700</v>
      </c>
      <c r="I57" s="425">
        <v>35</v>
      </c>
      <c r="J57" s="431">
        <v>0</v>
      </c>
      <c r="K57" s="460"/>
      <c r="L57" s="431"/>
      <c r="M57" s="431"/>
      <c r="N57" s="460"/>
      <c r="O57" s="431"/>
      <c r="P57" s="431"/>
      <c r="Q57" s="444">
        <f>+R57+S57</f>
        <v>735</v>
      </c>
      <c r="R57" s="431">
        <v>700</v>
      </c>
      <c r="S57" s="431">
        <v>35</v>
      </c>
      <c r="T57" s="431"/>
      <c r="U57" s="431">
        <f>+V57+W57</f>
        <v>735</v>
      </c>
      <c r="V57" s="431">
        <f>+Y57+AB57+AE57</f>
        <v>700</v>
      </c>
      <c r="W57" s="431">
        <f>+Z57+AC57+AF57</f>
        <v>35</v>
      </c>
      <c r="X57" s="425">
        <f>Y57+Z57</f>
        <v>735</v>
      </c>
      <c r="Y57" s="425">
        <v>700</v>
      </c>
      <c r="Z57" s="425">
        <v>35</v>
      </c>
      <c r="AA57" s="425"/>
      <c r="AB57" s="458"/>
      <c r="AC57" s="458"/>
      <c r="AD57" s="425"/>
      <c r="AE57" s="458"/>
      <c r="AF57" s="458"/>
      <c r="AG57" s="425"/>
      <c r="AH57" s="458"/>
      <c r="AI57" s="458"/>
      <c r="AJ57" s="425"/>
      <c r="AK57" s="431"/>
      <c r="AL57" s="15"/>
      <c r="AM57" s="482">
        <f>+G56-U56</f>
        <v>3686.4000000000015</v>
      </c>
      <c r="AN57" s="482">
        <f>+H56-V56</f>
        <v>3540.88</v>
      </c>
      <c r="AO57" s="482">
        <f>+I56-W56</f>
        <v>145.52000000000004</v>
      </c>
    </row>
    <row r="58" spans="1:41" s="143" customFormat="1" ht="45" hidden="1">
      <c r="A58" s="138">
        <f>+A57+1</f>
        <v>2</v>
      </c>
      <c r="B58" s="316" t="s">
        <v>827</v>
      </c>
      <c r="C58" s="138" t="s">
        <v>140</v>
      </c>
      <c r="D58" s="138"/>
      <c r="E58" s="20" t="s">
        <v>142</v>
      </c>
      <c r="F58" s="138" t="s">
        <v>52</v>
      </c>
      <c r="G58" s="425">
        <f t="shared" si="18"/>
        <v>331.8</v>
      </c>
      <c r="H58" s="425">
        <v>316</v>
      </c>
      <c r="I58" s="425">
        <v>15.8</v>
      </c>
      <c r="J58" s="428">
        <v>0</v>
      </c>
      <c r="K58" s="460"/>
      <c r="L58" s="428"/>
      <c r="M58" s="428"/>
      <c r="N58" s="460"/>
      <c r="O58" s="428"/>
      <c r="P58" s="428"/>
      <c r="Q58" s="444">
        <f t="shared" ref="Q58:Q63" si="52">+R58+S58</f>
        <v>331.8</v>
      </c>
      <c r="R58" s="428">
        <v>316</v>
      </c>
      <c r="S58" s="428">
        <v>15.8</v>
      </c>
      <c r="T58" s="428"/>
      <c r="U58" s="431">
        <f t="shared" ref="U58:U64" si="53">+V58+W58</f>
        <v>331.8</v>
      </c>
      <c r="V58" s="431">
        <f t="shared" ref="V58:W64" si="54">+Y58+AB58+AE58</f>
        <v>316</v>
      </c>
      <c r="W58" s="431">
        <f t="shared" si="54"/>
        <v>15.8</v>
      </c>
      <c r="X58" s="425">
        <f t="shared" si="11"/>
        <v>331.8</v>
      </c>
      <c r="Y58" s="425">
        <v>316</v>
      </c>
      <c r="Z58" s="425">
        <v>15.8</v>
      </c>
      <c r="AA58" s="425"/>
      <c r="AB58" s="458"/>
      <c r="AC58" s="458"/>
      <c r="AD58" s="425"/>
      <c r="AE58" s="458"/>
      <c r="AF58" s="458"/>
      <c r="AG58" s="425"/>
      <c r="AH58" s="458"/>
      <c r="AI58" s="458"/>
      <c r="AJ58" s="425"/>
      <c r="AK58" s="428"/>
      <c r="AL58" s="142"/>
      <c r="AM58" s="449">
        <f>+AM57-AG56</f>
        <v>-9.9999999983992893E-3</v>
      </c>
      <c r="AN58" s="449">
        <f t="shared" ref="AN58:AO58" si="55">+AN57-AH56</f>
        <v>5.0000000000181899E-2</v>
      </c>
      <c r="AO58" s="449">
        <f t="shared" si="55"/>
        <v>-5.999999999994543E-2</v>
      </c>
    </row>
    <row r="59" spans="1:41" ht="30" hidden="1">
      <c r="A59" s="138">
        <f t="shared" ref="A59:A68" si="56">+A58+1</f>
        <v>3</v>
      </c>
      <c r="B59" s="316" t="s">
        <v>143</v>
      </c>
      <c r="C59" s="138" t="s">
        <v>140</v>
      </c>
      <c r="D59" s="8"/>
      <c r="E59" s="8" t="s">
        <v>828</v>
      </c>
      <c r="F59" s="138" t="s">
        <v>52</v>
      </c>
      <c r="G59" s="425">
        <f>H59+I59</f>
        <v>936.89</v>
      </c>
      <c r="H59" s="425">
        <v>892.12</v>
      </c>
      <c r="I59" s="425">
        <v>44.77</v>
      </c>
      <c r="J59" s="431">
        <v>0</v>
      </c>
      <c r="K59" s="460"/>
      <c r="L59" s="431"/>
      <c r="M59" s="431"/>
      <c r="N59" s="460"/>
      <c r="O59" s="431"/>
      <c r="P59" s="431"/>
      <c r="Q59" s="444">
        <f t="shared" si="52"/>
        <v>936.89</v>
      </c>
      <c r="R59" s="431">
        <v>892.12</v>
      </c>
      <c r="S59" s="431">
        <v>44.77</v>
      </c>
      <c r="T59" s="431"/>
      <c r="U59" s="431">
        <f t="shared" si="53"/>
        <v>936.9</v>
      </c>
      <c r="V59" s="431">
        <f t="shared" si="54"/>
        <v>892.12</v>
      </c>
      <c r="W59" s="431">
        <f t="shared" si="54"/>
        <v>44.78</v>
      </c>
      <c r="X59" s="425">
        <f>Y59+Z59</f>
        <v>936.9</v>
      </c>
      <c r="Y59" s="425">
        <v>892.12</v>
      </c>
      <c r="Z59" s="425">
        <v>44.78</v>
      </c>
      <c r="AA59" s="425"/>
      <c r="AB59" s="458"/>
      <c r="AC59" s="458"/>
      <c r="AD59" s="425"/>
      <c r="AE59" s="458"/>
      <c r="AF59" s="458"/>
      <c r="AG59" s="425"/>
      <c r="AH59" s="458"/>
      <c r="AI59" s="458"/>
      <c r="AJ59" s="425"/>
      <c r="AK59" s="431"/>
      <c r="AL59" s="15"/>
    </row>
    <row r="60" spans="1:41" s="143" customFormat="1" ht="30" hidden="1">
      <c r="A60" s="138">
        <f t="shared" si="56"/>
        <v>4</v>
      </c>
      <c r="B60" s="316" t="s">
        <v>825</v>
      </c>
      <c r="C60" s="138" t="s">
        <v>144</v>
      </c>
      <c r="D60" s="138"/>
      <c r="E60" s="138" t="s">
        <v>826</v>
      </c>
      <c r="F60" s="138" t="s">
        <v>53</v>
      </c>
      <c r="G60" s="427">
        <f>H60+I60</f>
        <v>3000.85</v>
      </c>
      <c r="H60" s="425">
        <v>2858</v>
      </c>
      <c r="I60" s="425">
        <v>142.85</v>
      </c>
      <c r="J60" s="428">
        <v>0</v>
      </c>
      <c r="K60" s="460">
        <f>+L60+M60</f>
        <v>2308.75</v>
      </c>
      <c r="L60" s="428">
        <f>+H60-R60</f>
        <v>2208.6</v>
      </c>
      <c r="M60" s="428">
        <f>+I60-S60</f>
        <v>100.14999999999999</v>
      </c>
      <c r="N60" s="460"/>
      <c r="O60" s="428"/>
      <c r="P60" s="428"/>
      <c r="Q60" s="444">
        <f t="shared" si="52"/>
        <v>692.1</v>
      </c>
      <c r="R60" s="428">
        <v>649.4</v>
      </c>
      <c r="S60" s="428">
        <v>42.7</v>
      </c>
      <c r="T60" s="428"/>
      <c r="U60" s="431">
        <f t="shared" si="53"/>
        <v>692.1</v>
      </c>
      <c r="V60" s="431">
        <f t="shared" si="54"/>
        <v>649.4</v>
      </c>
      <c r="W60" s="431">
        <f t="shared" si="54"/>
        <v>42.7</v>
      </c>
      <c r="X60" s="425">
        <f t="shared" si="11"/>
        <v>0</v>
      </c>
      <c r="Y60" s="428"/>
      <c r="Z60" s="428"/>
      <c r="AA60" s="428">
        <f>+AB60+AC60</f>
        <v>692.1</v>
      </c>
      <c r="AB60" s="460">
        <v>649.4</v>
      </c>
      <c r="AC60" s="460">
        <v>42.7</v>
      </c>
      <c r="AD60" s="428"/>
      <c r="AE60" s="460"/>
      <c r="AF60" s="460"/>
      <c r="AG60" s="428"/>
      <c r="AH60" s="460"/>
      <c r="AI60" s="460"/>
      <c r="AJ60" s="428"/>
      <c r="AK60" s="428"/>
      <c r="AL60" s="142"/>
      <c r="AM60" s="358"/>
      <c r="AN60" s="358"/>
      <c r="AO60" s="358"/>
    </row>
    <row r="61" spans="1:41" s="143" customFormat="1" ht="60" hidden="1">
      <c r="A61" s="138">
        <f t="shared" si="56"/>
        <v>5</v>
      </c>
      <c r="B61" s="316" t="s">
        <v>904</v>
      </c>
      <c r="C61" s="138" t="s">
        <v>140</v>
      </c>
      <c r="D61" s="138"/>
      <c r="E61" s="147" t="s">
        <v>905</v>
      </c>
      <c r="F61" s="138" t="s">
        <v>53</v>
      </c>
      <c r="G61" s="427">
        <f t="shared" si="18"/>
        <v>2000.25</v>
      </c>
      <c r="H61" s="425">
        <v>1905</v>
      </c>
      <c r="I61" s="425">
        <v>95.25</v>
      </c>
      <c r="J61" s="428">
        <v>0</v>
      </c>
      <c r="K61" s="460">
        <f>+L61+M61</f>
        <v>0</v>
      </c>
      <c r="L61" s="428">
        <f t="shared" ref="L61:M64" si="57">+H61-R61</f>
        <v>0</v>
      </c>
      <c r="M61" s="428">
        <f t="shared" si="57"/>
        <v>0</v>
      </c>
      <c r="N61" s="460"/>
      <c r="O61" s="428"/>
      <c r="P61" s="428"/>
      <c r="Q61" s="444">
        <f t="shared" si="52"/>
        <v>2000.25</v>
      </c>
      <c r="R61" s="428">
        <v>1905</v>
      </c>
      <c r="S61" s="428">
        <v>95.25</v>
      </c>
      <c r="T61" s="428"/>
      <c r="U61" s="431">
        <f t="shared" si="53"/>
        <v>2000.25</v>
      </c>
      <c r="V61" s="431">
        <f t="shared" si="54"/>
        <v>1905</v>
      </c>
      <c r="W61" s="431">
        <f t="shared" si="54"/>
        <v>95.25</v>
      </c>
      <c r="X61" s="425">
        <f t="shared" si="11"/>
        <v>0</v>
      </c>
      <c r="Y61" s="428"/>
      <c r="Z61" s="428"/>
      <c r="AA61" s="428">
        <f>+AB61+AC61</f>
        <v>2000.25</v>
      </c>
      <c r="AB61" s="460">
        <v>1905</v>
      </c>
      <c r="AC61" s="460">
        <v>95.25</v>
      </c>
      <c r="AD61" s="428"/>
      <c r="AE61" s="460"/>
      <c r="AF61" s="460"/>
      <c r="AG61" s="428"/>
      <c r="AH61" s="460"/>
      <c r="AI61" s="460"/>
      <c r="AJ61" s="428"/>
      <c r="AK61" s="428"/>
      <c r="AL61" s="142"/>
      <c r="AM61" s="358"/>
      <c r="AN61" s="358"/>
      <c r="AO61" s="358"/>
    </row>
    <row r="62" spans="1:41" ht="54" hidden="1" customHeight="1">
      <c r="A62" s="138">
        <f t="shared" si="56"/>
        <v>6</v>
      </c>
      <c r="B62" s="316" t="s">
        <v>908</v>
      </c>
      <c r="C62" s="138" t="s">
        <v>145</v>
      </c>
      <c r="D62" s="8"/>
      <c r="E62" s="20" t="s">
        <v>142</v>
      </c>
      <c r="F62" s="8" t="s">
        <v>54</v>
      </c>
      <c r="G62" s="425">
        <f t="shared" si="18"/>
        <v>599.51</v>
      </c>
      <c r="H62" s="425">
        <v>571.03</v>
      </c>
      <c r="I62" s="425">
        <v>28.48</v>
      </c>
      <c r="J62" s="431">
        <v>0</v>
      </c>
      <c r="K62" s="460">
        <f>+L62+M62</f>
        <v>4.5299999999999727</v>
      </c>
      <c r="L62" s="428">
        <f t="shared" si="57"/>
        <v>4.5299999999999727</v>
      </c>
      <c r="M62" s="428"/>
      <c r="N62" s="460">
        <f>+O62+P62</f>
        <v>4.5199999999999996</v>
      </c>
      <c r="O62" s="431"/>
      <c r="P62" s="431">
        <f>+S62-I62</f>
        <v>4.5199999999999996</v>
      </c>
      <c r="Q62" s="444">
        <f t="shared" si="52"/>
        <v>599.5</v>
      </c>
      <c r="R62" s="431">
        <v>566.5</v>
      </c>
      <c r="S62" s="431">
        <v>33</v>
      </c>
      <c r="T62" s="431"/>
      <c r="U62" s="431">
        <f t="shared" si="53"/>
        <v>599.5</v>
      </c>
      <c r="V62" s="431">
        <f t="shared" si="54"/>
        <v>566.5</v>
      </c>
      <c r="W62" s="431">
        <f t="shared" si="54"/>
        <v>33</v>
      </c>
      <c r="X62" s="425">
        <f t="shared" si="11"/>
        <v>0</v>
      </c>
      <c r="Y62" s="431"/>
      <c r="Z62" s="431"/>
      <c r="AA62" s="431"/>
      <c r="AB62" s="460"/>
      <c r="AC62" s="460"/>
      <c r="AD62" s="428">
        <f t="shared" ref="AD62:AD63" si="58">+AE62+AF62</f>
        <v>599.5</v>
      </c>
      <c r="AE62" s="460">
        <v>566.5</v>
      </c>
      <c r="AF62" s="460">
        <v>33</v>
      </c>
      <c r="AG62" s="431"/>
      <c r="AH62" s="460"/>
      <c r="AI62" s="460"/>
      <c r="AJ62" s="431"/>
      <c r="AK62" s="431"/>
      <c r="AL62" s="15"/>
    </row>
    <row r="63" spans="1:41" ht="45" hidden="1">
      <c r="A63" s="138">
        <f t="shared" si="56"/>
        <v>7</v>
      </c>
      <c r="B63" s="319" t="s">
        <v>146</v>
      </c>
      <c r="C63" s="8" t="s">
        <v>145</v>
      </c>
      <c r="D63" s="8"/>
      <c r="E63" s="20" t="s">
        <v>142</v>
      </c>
      <c r="F63" s="8" t="s">
        <v>54</v>
      </c>
      <c r="G63" s="425">
        <f t="shared" si="18"/>
        <v>506.1</v>
      </c>
      <c r="H63" s="425">
        <v>482</v>
      </c>
      <c r="I63" s="425">
        <v>24.1</v>
      </c>
      <c r="J63" s="431">
        <v>0</v>
      </c>
      <c r="K63" s="460">
        <f>+L63+M63</f>
        <v>3.3999999999999773</v>
      </c>
      <c r="L63" s="428">
        <f t="shared" si="57"/>
        <v>3.3999999999999773</v>
      </c>
      <c r="M63" s="428"/>
      <c r="N63" s="460">
        <f>+O63+P63</f>
        <v>3.7999999999999972</v>
      </c>
      <c r="O63" s="431"/>
      <c r="P63" s="431">
        <f>+S63-I63</f>
        <v>3.7999999999999972</v>
      </c>
      <c r="Q63" s="444">
        <f t="shared" si="52"/>
        <v>506.5</v>
      </c>
      <c r="R63" s="431">
        <v>478.6</v>
      </c>
      <c r="S63" s="431">
        <v>27.9</v>
      </c>
      <c r="T63" s="431"/>
      <c r="U63" s="431">
        <f t="shared" si="53"/>
        <v>506.5</v>
      </c>
      <c r="V63" s="431">
        <f t="shared" si="54"/>
        <v>478.6</v>
      </c>
      <c r="W63" s="431">
        <f t="shared" si="54"/>
        <v>27.9</v>
      </c>
      <c r="X63" s="425">
        <f t="shared" si="11"/>
        <v>0</v>
      </c>
      <c r="Y63" s="431"/>
      <c r="Z63" s="431"/>
      <c r="AA63" s="431"/>
      <c r="AB63" s="460"/>
      <c r="AC63" s="460"/>
      <c r="AD63" s="428">
        <f t="shared" si="58"/>
        <v>506.5</v>
      </c>
      <c r="AE63" s="460">
        <v>478.6</v>
      </c>
      <c r="AF63" s="460">
        <v>27.9</v>
      </c>
      <c r="AG63" s="431"/>
      <c r="AH63" s="460"/>
      <c r="AI63" s="460"/>
      <c r="AJ63" s="431"/>
      <c r="AK63" s="431"/>
      <c r="AL63" s="15"/>
    </row>
    <row r="64" spans="1:41" ht="60" hidden="1">
      <c r="A64" s="138">
        <f t="shared" si="56"/>
        <v>8</v>
      </c>
      <c r="B64" s="319" t="s">
        <v>1137</v>
      </c>
      <c r="C64" s="8" t="s">
        <v>138</v>
      </c>
      <c r="D64" s="8"/>
      <c r="E64" s="20"/>
      <c r="F64" s="8" t="s">
        <v>1173</v>
      </c>
      <c r="G64" s="427">
        <f>H64+I64</f>
        <v>3000.9500000000003</v>
      </c>
      <c r="H64" s="427">
        <v>2858.05</v>
      </c>
      <c r="I64" s="427">
        <v>142.9</v>
      </c>
      <c r="J64" s="428">
        <v>0</v>
      </c>
      <c r="K64" s="460">
        <f>+L64+M64</f>
        <v>100.95000000000037</v>
      </c>
      <c r="L64" s="428">
        <f t="shared" si="57"/>
        <v>73.350000000000364</v>
      </c>
      <c r="M64" s="428">
        <f t="shared" si="57"/>
        <v>27.600000000000009</v>
      </c>
      <c r="N64" s="460">
        <f>+O64+P64</f>
        <v>0</v>
      </c>
      <c r="O64" s="431"/>
      <c r="P64" s="431"/>
      <c r="Q64" s="431">
        <f>+R64+S64</f>
        <v>2900</v>
      </c>
      <c r="R64" s="460">
        <v>2784.7</v>
      </c>
      <c r="S64" s="460">
        <v>115.3</v>
      </c>
      <c r="T64" s="513" t="s">
        <v>1172</v>
      </c>
      <c r="U64" s="431">
        <f t="shared" si="53"/>
        <v>1622.9</v>
      </c>
      <c r="V64" s="431">
        <f t="shared" si="54"/>
        <v>1533.7</v>
      </c>
      <c r="W64" s="431">
        <f t="shared" si="54"/>
        <v>89.2</v>
      </c>
      <c r="X64" s="425"/>
      <c r="Y64" s="431"/>
      <c r="Z64" s="431"/>
      <c r="AA64" s="431"/>
      <c r="AB64" s="460"/>
      <c r="AC64" s="460"/>
      <c r="AD64" s="428">
        <f>+AE64+AF64</f>
        <v>1622.9</v>
      </c>
      <c r="AE64" s="460">
        <v>1533.7</v>
      </c>
      <c r="AF64" s="460">
        <v>89.2</v>
      </c>
      <c r="AG64" s="431">
        <f t="shared" ref="AG64:AG68" si="59">+AH64+AI64</f>
        <v>1277.0999999999997</v>
      </c>
      <c r="AH64" s="460">
        <f>2784.7-1533.7</f>
        <v>1250.9999999999998</v>
      </c>
      <c r="AI64" s="460">
        <f>115.3-89.2</f>
        <v>26.099999999999994</v>
      </c>
      <c r="AJ64" s="431"/>
      <c r="AK64" s="431"/>
      <c r="AL64" s="431"/>
    </row>
    <row r="65" spans="1:41" ht="60" hidden="1">
      <c r="A65" s="138">
        <f t="shared" si="56"/>
        <v>9</v>
      </c>
      <c r="B65" s="319" t="s">
        <v>1136</v>
      </c>
      <c r="C65" s="8" t="s">
        <v>138</v>
      </c>
      <c r="D65" s="8"/>
      <c r="E65" s="20"/>
      <c r="F65" s="8" t="s">
        <v>55</v>
      </c>
      <c r="G65" s="425"/>
      <c r="H65" s="425"/>
      <c r="I65" s="425"/>
      <c r="J65" s="431"/>
      <c r="K65" s="460"/>
      <c r="L65" s="431"/>
      <c r="M65" s="431"/>
      <c r="N65" s="431">
        <f>+O65+P65</f>
        <v>1249.5600000000002</v>
      </c>
      <c r="O65" s="460">
        <v>1187.1300000000001</v>
      </c>
      <c r="P65" s="460">
        <v>62.43</v>
      </c>
      <c r="Q65" s="431">
        <f>+R65+S65</f>
        <v>1249.5600000000002</v>
      </c>
      <c r="R65" s="460">
        <v>1187.1300000000001</v>
      </c>
      <c r="S65" s="460">
        <v>62.43</v>
      </c>
      <c r="T65" s="503" t="s">
        <v>1169</v>
      </c>
      <c r="U65" s="431"/>
      <c r="V65" s="431"/>
      <c r="W65" s="431"/>
      <c r="X65" s="425"/>
      <c r="Y65" s="431"/>
      <c r="Z65" s="431"/>
      <c r="AA65" s="431"/>
      <c r="AB65" s="460"/>
      <c r="AC65" s="460"/>
      <c r="AD65" s="428"/>
      <c r="AE65" s="460"/>
      <c r="AF65" s="460"/>
      <c r="AG65" s="431">
        <f>+AH65+AI65</f>
        <v>1249.6100000000001</v>
      </c>
      <c r="AH65" s="460">
        <v>1187.1300000000001</v>
      </c>
      <c r="AI65" s="460">
        <v>62.48</v>
      </c>
      <c r="AJ65" s="431"/>
      <c r="AK65" s="431"/>
      <c r="AL65" s="431"/>
    </row>
    <row r="66" spans="1:41" ht="45" hidden="1">
      <c r="A66" s="138">
        <f t="shared" si="56"/>
        <v>10</v>
      </c>
      <c r="B66" s="319" t="s">
        <v>1138</v>
      </c>
      <c r="C66" s="8" t="s">
        <v>1141</v>
      </c>
      <c r="D66" s="8"/>
      <c r="E66" s="20"/>
      <c r="F66" s="8" t="s">
        <v>55</v>
      </c>
      <c r="G66" s="425"/>
      <c r="H66" s="425"/>
      <c r="I66" s="425"/>
      <c r="J66" s="431"/>
      <c r="K66" s="460"/>
      <c r="L66" s="431"/>
      <c r="M66" s="431"/>
      <c r="N66" s="431">
        <f t="shared" ref="N66:N68" si="60">+O66+P66</f>
        <v>400</v>
      </c>
      <c r="O66" s="460">
        <v>380</v>
      </c>
      <c r="P66" s="460">
        <v>20</v>
      </c>
      <c r="Q66" s="431">
        <f t="shared" ref="Q66:Q68" si="61">+R66+S66</f>
        <v>400</v>
      </c>
      <c r="R66" s="460">
        <v>380</v>
      </c>
      <c r="S66" s="460">
        <v>20</v>
      </c>
      <c r="T66" s="503" t="s">
        <v>1169</v>
      </c>
      <c r="U66" s="431"/>
      <c r="V66" s="431"/>
      <c r="W66" s="431"/>
      <c r="X66" s="425"/>
      <c r="Y66" s="431"/>
      <c r="Z66" s="431"/>
      <c r="AA66" s="431"/>
      <c r="AB66" s="460"/>
      <c r="AC66" s="460"/>
      <c r="AD66" s="428"/>
      <c r="AE66" s="460"/>
      <c r="AF66" s="460"/>
      <c r="AG66" s="431">
        <f t="shared" si="59"/>
        <v>400</v>
      </c>
      <c r="AH66" s="460">
        <v>380</v>
      </c>
      <c r="AI66" s="460">
        <v>20</v>
      </c>
      <c r="AJ66" s="431"/>
      <c r="AK66" s="431"/>
      <c r="AL66" s="15"/>
    </row>
    <row r="67" spans="1:41" ht="45" hidden="1">
      <c r="A67" s="138">
        <f t="shared" si="56"/>
        <v>11</v>
      </c>
      <c r="B67" s="319" t="s">
        <v>1139</v>
      </c>
      <c r="C67" s="8" t="s">
        <v>145</v>
      </c>
      <c r="D67" s="8"/>
      <c r="E67" s="20"/>
      <c r="F67" s="8" t="s">
        <v>55</v>
      </c>
      <c r="G67" s="425"/>
      <c r="H67" s="425"/>
      <c r="I67" s="425"/>
      <c r="J67" s="431"/>
      <c r="K67" s="460"/>
      <c r="L67" s="431"/>
      <c r="M67" s="431"/>
      <c r="N67" s="431">
        <f t="shared" si="60"/>
        <v>400</v>
      </c>
      <c r="O67" s="460">
        <v>380</v>
      </c>
      <c r="P67" s="460">
        <v>20</v>
      </c>
      <c r="Q67" s="431">
        <f t="shared" si="61"/>
        <v>400</v>
      </c>
      <c r="R67" s="460">
        <v>380</v>
      </c>
      <c r="S67" s="460">
        <v>20</v>
      </c>
      <c r="T67" s="503" t="s">
        <v>1169</v>
      </c>
      <c r="U67" s="431"/>
      <c r="V67" s="431"/>
      <c r="W67" s="431"/>
      <c r="X67" s="425"/>
      <c r="Y67" s="431"/>
      <c r="Z67" s="431"/>
      <c r="AA67" s="431"/>
      <c r="AB67" s="460"/>
      <c r="AC67" s="460"/>
      <c r="AD67" s="428"/>
      <c r="AE67" s="460"/>
      <c r="AF67" s="460"/>
      <c r="AG67" s="431">
        <f t="shared" si="59"/>
        <v>400</v>
      </c>
      <c r="AH67" s="460">
        <v>380</v>
      </c>
      <c r="AI67" s="460">
        <v>20</v>
      </c>
      <c r="AJ67" s="431"/>
      <c r="AK67" s="431"/>
      <c r="AL67" s="15"/>
    </row>
    <row r="68" spans="1:41" ht="45" hidden="1">
      <c r="A68" s="138">
        <f t="shared" si="56"/>
        <v>12</v>
      </c>
      <c r="B68" s="319" t="s">
        <v>1140</v>
      </c>
      <c r="C68" s="8" t="s">
        <v>140</v>
      </c>
      <c r="D68" s="8"/>
      <c r="E68" s="20"/>
      <c r="F68" s="8" t="s">
        <v>55</v>
      </c>
      <c r="G68" s="425"/>
      <c r="H68" s="425"/>
      <c r="I68" s="425"/>
      <c r="J68" s="431"/>
      <c r="K68" s="460"/>
      <c r="L68" s="431"/>
      <c r="M68" s="431"/>
      <c r="N68" s="431">
        <f t="shared" si="60"/>
        <v>359.75</v>
      </c>
      <c r="O68" s="460">
        <v>342.75</v>
      </c>
      <c r="P68" s="460">
        <v>17</v>
      </c>
      <c r="Q68" s="431">
        <f t="shared" si="61"/>
        <v>359.75</v>
      </c>
      <c r="R68" s="460">
        <v>342.75</v>
      </c>
      <c r="S68" s="460">
        <v>17</v>
      </c>
      <c r="T68" s="503" t="s">
        <v>1169</v>
      </c>
      <c r="U68" s="431"/>
      <c r="V68" s="431"/>
      <c r="W68" s="431"/>
      <c r="X68" s="425"/>
      <c r="Y68" s="431"/>
      <c r="Z68" s="431"/>
      <c r="AA68" s="431"/>
      <c r="AB68" s="460"/>
      <c r="AC68" s="460"/>
      <c r="AD68" s="428"/>
      <c r="AE68" s="460"/>
      <c r="AF68" s="460"/>
      <c r="AG68" s="431">
        <f t="shared" si="59"/>
        <v>359.7</v>
      </c>
      <c r="AH68" s="460">
        <v>342.7</v>
      </c>
      <c r="AI68" s="460">
        <v>17</v>
      </c>
      <c r="AJ68" s="431"/>
      <c r="AK68" s="431"/>
      <c r="AL68" s="15"/>
    </row>
    <row r="69" spans="1:41" s="14" customFormat="1" ht="23.25" customHeight="1">
      <c r="A69" s="4" t="s">
        <v>991</v>
      </c>
      <c r="B69" s="483" t="s">
        <v>148</v>
      </c>
      <c r="C69" s="402"/>
      <c r="D69" s="402"/>
      <c r="E69" s="401">
        <v>0</v>
      </c>
      <c r="F69" s="401"/>
      <c r="G69" s="426">
        <f>SUM(G70:G83)</f>
        <v>10103.290000000001</v>
      </c>
      <c r="H69" s="426">
        <f t="shared" ref="H69:T69" si="62">SUM(H70:H83)</f>
        <v>9621.49</v>
      </c>
      <c r="I69" s="426">
        <f t="shared" si="62"/>
        <v>481.8</v>
      </c>
      <c r="J69" s="426">
        <f t="shared" si="62"/>
        <v>0</v>
      </c>
      <c r="K69" s="426">
        <f t="shared" si="62"/>
        <v>659.27559999999994</v>
      </c>
      <c r="L69" s="426">
        <f t="shared" si="62"/>
        <v>642.63559999999995</v>
      </c>
      <c r="M69" s="426">
        <f t="shared" si="62"/>
        <v>16.64</v>
      </c>
      <c r="N69" s="426">
        <f t="shared" si="62"/>
        <v>659.27559999999994</v>
      </c>
      <c r="O69" s="426">
        <f t="shared" si="62"/>
        <v>642.63559999999995</v>
      </c>
      <c r="P69" s="426">
        <f t="shared" si="62"/>
        <v>16.64</v>
      </c>
      <c r="Q69" s="426">
        <f t="shared" si="62"/>
        <v>10103.290000000001</v>
      </c>
      <c r="R69" s="426">
        <f t="shared" si="62"/>
        <v>9621.49</v>
      </c>
      <c r="S69" s="426">
        <f t="shared" si="62"/>
        <v>481.8</v>
      </c>
      <c r="T69" s="426">
        <f t="shared" si="62"/>
        <v>0</v>
      </c>
      <c r="U69" s="426">
        <f t="shared" ref="U69:W69" si="63">SUM(U70:U82)</f>
        <v>6720.7143999999998</v>
      </c>
      <c r="V69" s="426">
        <f t="shared" si="63"/>
        <v>6372.0544</v>
      </c>
      <c r="W69" s="426">
        <f t="shared" si="63"/>
        <v>348.66</v>
      </c>
      <c r="X69" s="426">
        <f>SUM(X70:X82)</f>
        <v>1818.69</v>
      </c>
      <c r="Y69" s="426">
        <f>SUM(Y70:Y82)</f>
        <v>1731.69</v>
      </c>
      <c r="Z69" s="426">
        <f>SUM(Z70:Z82)</f>
        <v>87</v>
      </c>
      <c r="AA69" s="426">
        <f t="shared" ref="AA69:AF69" si="64">SUM(AA70:AA82)</f>
        <v>2422.0244000000002</v>
      </c>
      <c r="AB69" s="426">
        <f t="shared" si="64"/>
        <v>2296.6644000000001</v>
      </c>
      <c r="AC69" s="426">
        <f t="shared" si="64"/>
        <v>125.36</v>
      </c>
      <c r="AD69" s="426">
        <f t="shared" si="64"/>
        <v>2480</v>
      </c>
      <c r="AE69" s="426">
        <f t="shared" si="64"/>
        <v>2343.6999999999998</v>
      </c>
      <c r="AF69" s="426">
        <f t="shared" si="64"/>
        <v>136.30000000000001</v>
      </c>
      <c r="AG69" s="426">
        <f>SUM(AG70:AG83)</f>
        <v>3382.5756000000001</v>
      </c>
      <c r="AH69" s="426">
        <f t="shared" ref="AH69:AI69" si="65">SUM(AH70:AH83)</f>
        <v>3249.4356000000002</v>
      </c>
      <c r="AI69" s="426">
        <f t="shared" si="65"/>
        <v>133.13999999999999</v>
      </c>
      <c r="AJ69" s="426"/>
      <c r="AK69" s="426">
        <f>SUM(AK70:AK82)</f>
        <v>0</v>
      </c>
      <c r="AL69" s="16"/>
      <c r="AM69" s="357">
        <f>+'NĂM 2022'!K39+'NĂM 2023'!N35+'NĂM 2024'!J36+'NĂM 2025'!J35</f>
        <v>10103.240000000002</v>
      </c>
      <c r="AN69" s="357">
        <f>+'NĂM 2022'!L39+'NĂM 2023'!O35+'NĂM 2024'!K36+'NĂM 2025'!K35</f>
        <v>9621.4900000000016</v>
      </c>
      <c r="AO69" s="357">
        <f>+'NĂM 2022'!M39+'NĂM 2023'!P35+'NĂM 2024'!L36+'NĂM 2025'!L35</f>
        <v>481.75</v>
      </c>
    </row>
    <row r="70" spans="1:41" ht="75" hidden="1">
      <c r="A70" s="19">
        <v>1</v>
      </c>
      <c r="B70" s="320" t="s">
        <v>149</v>
      </c>
      <c r="C70" s="19" t="s">
        <v>150</v>
      </c>
      <c r="D70" s="19"/>
      <c r="E70" s="19" t="s">
        <v>151</v>
      </c>
      <c r="F70" s="19" t="s">
        <v>52</v>
      </c>
      <c r="G70" s="425">
        <f t="shared" si="18"/>
        <v>998</v>
      </c>
      <c r="H70" s="425">
        <v>950</v>
      </c>
      <c r="I70" s="425">
        <v>48</v>
      </c>
      <c r="J70" s="431"/>
      <c r="K70" s="460">
        <f>+G70-Q70</f>
        <v>0</v>
      </c>
      <c r="L70" s="431"/>
      <c r="M70" s="431"/>
      <c r="N70" s="460"/>
      <c r="O70" s="431"/>
      <c r="P70" s="431"/>
      <c r="Q70" s="444">
        <f>+R70+S70</f>
        <v>998</v>
      </c>
      <c r="R70" s="431">
        <v>950</v>
      </c>
      <c r="S70" s="431">
        <v>48</v>
      </c>
      <c r="T70" s="431"/>
      <c r="U70" s="431">
        <f>+V70+W70</f>
        <v>998</v>
      </c>
      <c r="V70" s="431">
        <f>+Y70+AB70+AE70</f>
        <v>950</v>
      </c>
      <c r="W70" s="431">
        <f>+Z70+AC70+AF70</f>
        <v>48</v>
      </c>
      <c r="X70" s="425">
        <f t="shared" si="11"/>
        <v>998</v>
      </c>
      <c r="Y70" s="425">
        <v>950</v>
      </c>
      <c r="Z70" s="425">
        <v>48</v>
      </c>
      <c r="AA70" s="425"/>
      <c r="AB70" s="458"/>
      <c r="AC70" s="458"/>
      <c r="AD70" s="425"/>
      <c r="AE70" s="458"/>
      <c r="AF70" s="458"/>
      <c r="AG70" s="425"/>
      <c r="AH70" s="458"/>
      <c r="AI70" s="458"/>
      <c r="AJ70" s="425"/>
      <c r="AK70" s="431"/>
      <c r="AL70" s="15"/>
      <c r="AM70" s="482">
        <f>+G69-U69</f>
        <v>3382.575600000001</v>
      </c>
      <c r="AN70" s="482">
        <f>+H69-V69</f>
        <v>3249.4355999999998</v>
      </c>
      <c r="AO70" s="482">
        <f>+I69-W69</f>
        <v>133.13999999999999</v>
      </c>
    </row>
    <row r="71" spans="1:41" ht="45" hidden="1">
      <c r="A71" s="19">
        <f>+A70+1</f>
        <v>2</v>
      </c>
      <c r="B71" s="320" t="s">
        <v>152</v>
      </c>
      <c r="C71" s="19" t="s">
        <v>153</v>
      </c>
      <c r="D71" s="19"/>
      <c r="E71" s="19" t="s">
        <v>154</v>
      </c>
      <c r="F71" s="19" t="s">
        <v>52</v>
      </c>
      <c r="G71" s="425">
        <f t="shared" si="18"/>
        <v>820.69</v>
      </c>
      <c r="H71" s="425">
        <v>781.69</v>
      </c>
      <c r="I71" s="425">
        <v>39</v>
      </c>
      <c r="J71" s="431"/>
      <c r="K71" s="460">
        <f t="shared" ref="K71:K82" si="66">+G71-Q71</f>
        <v>0</v>
      </c>
      <c r="L71" s="431"/>
      <c r="M71" s="431"/>
      <c r="N71" s="460"/>
      <c r="O71" s="431"/>
      <c r="P71" s="431"/>
      <c r="Q71" s="444">
        <f t="shared" ref="Q71:Q79" si="67">+R71+S71</f>
        <v>820.69</v>
      </c>
      <c r="R71" s="431">
        <v>781.69</v>
      </c>
      <c r="S71" s="431">
        <v>39</v>
      </c>
      <c r="T71" s="431"/>
      <c r="U71" s="431">
        <f t="shared" ref="U71:U82" si="68">+V71+W71</f>
        <v>820.69</v>
      </c>
      <c r="V71" s="431">
        <f t="shared" ref="V71:W82" si="69">+Y71+AB71+AE71</f>
        <v>781.69</v>
      </c>
      <c r="W71" s="431">
        <f t="shared" si="69"/>
        <v>39</v>
      </c>
      <c r="X71" s="425">
        <f t="shared" si="11"/>
        <v>820.69</v>
      </c>
      <c r="Y71" s="425">
        <v>781.69</v>
      </c>
      <c r="Z71" s="425">
        <v>39</v>
      </c>
      <c r="AA71" s="425"/>
      <c r="AB71" s="458"/>
      <c r="AC71" s="458"/>
      <c r="AD71" s="425"/>
      <c r="AE71" s="458"/>
      <c r="AF71" s="458"/>
      <c r="AG71" s="425"/>
      <c r="AH71" s="458"/>
      <c r="AI71" s="458"/>
      <c r="AJ71" s="425"/>
      <c r="AK71" s="431"/>
      <c r="AL71" s="15"/>
      <c r="AM71" s="490">
        <f>+AM70-AG69</f>
        <v>0</v>
      </c>
      <c r="AN71" s="490">
        <f t="shared" ref="AN71:AO71" si="70">+AN70-AH69</f>
        <v>0</v>
      </c>
      <c r="AO71" s="482">
        <f t="shared" si="70"/>
        <v>0</v>
      </c>
    </row>
    <row r="72" spans="1:41" ht="75" hidden="1">
      <c r="A72" s="19">
        <f t="shared" ref="A72:A83" si="71">+A71+1</f>
        <v>3</v>
      </c>
      <c r="B72" s="320" t="s">
        <v>155</v>
      </c>
      <c r="C72" s="19" t="s">
        <v>156</v>
      </c>
      <c r="D72" s="19"/>
      <c r="E72" s="19" t="s">
        <v>151</v>
      </c>
      <c r="F72" s="19" t="s">
        <v>53</v>
      </c>
      <c r="G72" s="425">
        <f t="shared" si="18"/>
        <v>998</v>
      </c>
      <c r="H72" s="425">
        <v>950</v>
      </c>
      <c r="I72" s="425">
        <v>48</v>
      </c>
      <c r="J72" s="431"/>
      <c r="K72" s="460">
        <f>+L72+M72</f>
        <v>182</v>
      </c>
      <c r="L72" s="431">
        <f>+H72-R72</f>
        <v>176</v>
      </c>
      <c r="M72" s="431">
        <f>+I72-S72</f>
        <v>6</v>
      </c>
      <c r="N72" s="460"/>
      <c r="O72" s="431"/>
      <c r="P72" s="431"/>
      <c r="Q72" s="444">
        <f t="shared" si="67"/>
        <v>816</v>
      </c>
      <c r="R72" s="431">
        <v>774</v>
      </c>
      <c r="S72" s="431">
        <v>42</v>
      </c>
      <c r="T72" s="431"/>
      <c r="U72" s="431">
        <f t="shared" si="68"/>
        <v>816</v>
      </c>
      <c r="V72" s="431">
        <f t="shared" si="69"/>
        <v>774</v>
      </c>
      <c r="W72" s="431">
        <f t="shared" si="69"/>
        <v>42</v>
      </c>
      <c r="X72" s="425">
        <f t="shared" si="11"/>
        <v>0</v>
      </c>
      <c r="Y72" s="431"/>
      <c r="Z72" s="431"/>
      <c r="AA72" s="431">
        <f>+AB72+AC72</f>
        <v>816</v>
      </c>
      <c r="AB72" s="460">
        <v>774</v>
      </c>
      <c r="AC72" s="460">
        <v>42</v>
      </c>
      <c r="AD72" s="431"/>
      <c r="AE72" s="460"/>
      <c r="AF72" s="460"/>
      <c r="AG72" s="431"/>
      <c r="AH72" s="460"/>
      <c r="AI72" s="460"/>
      <c r="AJ72" s="431"/>
      <c r="AK72" s="431"/>
      <c r="AL72" s="15"/>
      <c r="AM72" s="489">
        <f>+AM70-AG80-AG81-AG82</f>
        <v>648.77560000000108</v>
      </c>
      <c r="AN72" s="489">
        <f t="shared" ref="AN72:AO72" si="72">+AN70-AH80-AH81-AH82</f>
        <v>642.63559999999984</v>
      </c>
      <c r="AO72" s="489">
        <f t="shared" si="72"/>
        <v>6.1399999999999864</v>
      </c>
    </row>
    <row r="73" spans="1:41" ht="75" hidden="1">
      <c r="A73" s="19">
        <f t="shared" si="71"/>
        <v>4</v>
      </c>
      <c r="B73" s="320" t="s">
        <v>157</v>
      </c>
      <c r="C73" s="19" t="s">
        <v>158</v>
      </c>
      <c r="D73" s="19"/>
      <c r="E73" s="8" t="s">
        <v>159</v>
      </c>
      <c r="F73" s="19" t="s">
        <v>53</v>
      </c>
      <c r="G73" s="425">
        <f t="shared" si="18"/>
        <v>499</v>
      </c>
      <c r="H73" s="425">
        <v>475</v>
      </c>
      <c r="I73" s="425">
        <v>24</v>
      </c>
      <c r="J73" s="431">
        <v>0</v>
      </c>
      <c r="K73" s="460">
        <f t="shared" ref="K73:K76" si="73">+L73+M73</f>
        <v>91</v>
      </c>
      <c r="L73" s="431">
        <f t="shared" ref="L73:M76" si="74">+H73-R73</f>
        <v>88</v>
      </c>
      <c r="M73" s="431">
        <f t="shared" si="74"/>
        <v>3</v>
      </c>
      <c r="N73" s="460"/>
      <c r="O73" s="431"/>
      <c r="P73" s="431"/>
      <c r="Q73" s="444">
        <f t="shared" si="67"/>
        <v>408</v>
      </c>
      <c r="R73" s="431">
        <v>387</v>
      </c>
      <c r="S73" s="431">
        <v>21</v>
      </c>
      <c r="T73" s="431"/>
      <c r="U73" s="431">
        <f t="shared" si="68"/>
        <v>408</v>
      </c>
      <c r="V73" s="431">
        <f t="shared" si="69"/>
        <v>387</v>
      </c>
      <c r="W73" s="431">
        <f t="shared" si="69"/>
        <v>21</v>
      </c>
      <c r="X73" s="425">
        <f t="shared" si="11"/>
        <v>0</v>
      </c>
      <c r="Y73" s="431"/>
      <c r="Z73" s="431"/>
      <c r="AA73" s="431">
        <f t="shared" ref="AA73:AA75" si="75">+AB73+AC73</f>
        <v>408</v>
      </c>
      <c r="AB73" s="460">
        <v>387</v>
      </c>
      <c r="AC73" s="460">
        <v>21</v>
      </c>
      <c r="AD73" s="431"/>
      <c r="AE73" s="460"/>
      <c r="AF73" s="460"/>
      <c r="AG73" s="431"/>
      <c r="AH73" s="460"/>
      <c r="AI73" s="460"/>
      <c r="AJ73" s="431"/>
      <c r="AK73" s="431"/>
      <c r="AL73" s="15"/>
    </row>
    <row r="74" spans="1:41" ht="30" hidden="1">
      <c r="A74" s="19">
        <f t="shared" si="71"/>
        <v>5</v>
      </c>
      <c r="B74" s="320" t="s">
        <v>160</v>
      </c>
      <c r="C74" s="19" t="s">
        <v>161</v>
      </c>
      <c r="D74" s="19"/>
      <c r="E74" s="19" t="s">
        <v>162</v>
      </c>
      <c r="F74" s="19" t="s">
        <v>53</v>
      </c>
      <c r="G74" s="425">
        <f t="shared" si="18"/>
        <v>996</v>
      </c>
      <c r="H74" s="425">
        <v>950</v>
      </c>
      <c r="I74" s="425">
        <v>46</v>
      </c>
      <c r="J74" s="431">
        <v>0</v>
      </c>
      <c r="K74" s="460">
        <f t="shared" si="73"/>
        <v>206.8356</v>
      </c>
      <c r="L74" s="431">
        <f t="shared" si="74"/>
        <v>200.8356</v>
      </c>
      <c r="M74" s="431">
        <f t="shared" si="74"/>
        <v>6</v>
      </c>
      <c r="N74" s="460"/>
      <c r="O74" s="431"/>
      <c r="P74" s="431"/>
      <c r="Q74" s="444">
        <f t="shared" si="67"/>
        <v>789.1644</v>
      </c>
      <c r="R74" s="431">
        <v>749.1644</v>
      </c>
      <c r="S74" s="431">
        <v>40</v>
      </c>
      <c r="T74" s="431"/>
      <c r="U74" s="431">
        <f t="shared" si="68"/>
        <v>789.1644</v>
      </c>
      <c r="V74" s="431">
        <f t="shared" si="69"/>
        <v>749.1644</v>
      </c>
      <c r="W74" s="431">
        <f t="shared" si="69"/>
        <v>40</v>
      </c>
      <c r="X74" s="425">
        <f t="shared" si="11"/>
        <v>0</v>
      </c>
      <c r="Y74" s="431"/>
      <c r="Z74" s="431"/>
      <c r="AA74" s="431">
        <f t="shared" si="75"/>
        <v>789.1644</v>
      </c>
      <c r="AB74" s="460">
        <f>774-24.8356</f>
        <v>749.1644</v>
      </c>
      <c r="AC74" s="460">
        <v>40</v>
      </c>
      <c r="AD74" s="431"/>
      <c r="AE74" s="460"/>
      <c r="AF74" s="460"/>
      <c r="AG74" s="431"/>
      <c r="AH74" s="460"/>
      <c r="AI74" s="460"/>
      <c r="AJ74" s="431"/>
      <c r="AK74" s="431"/>
      <c r="AL74" s="15"/>
    </row>
    <row r="75" spans="1:41" ht="30" hidden="1">
      <c r="A75" s="19">
        <f t="shared" si="71"/>
        <v>6</v>
      </c>
      <c r="B75" s="320" t="s">
        <v>163</v>
      </c>
      <c r="C75" s="19" t="s">
        <v>164</v>
      </c>
      <c r="D75" s="19"/>
      <c r="E75" s="19" t="s">
        <v>165</v>
      </c>
      <c r="F75" s="19" t="s">
        <v>53</v>
      </c>
      <c r="G75" s="425">
        <f t="shared" si="18"/>
        <v>499</v>
      </c>
      <c r="H75" s="425">
        <v>475</v>
      </c>
      <c r="I75" s="425">
        <v>24</v>
      </c>
      <c r="J75" s="431">
        <v>0</v>
      </c>
      <c r="K75" s="460">
        <f t="shared" si="73"/>
        <v>90.14</v>
      </c>
      <c r="L75" s="431">
        <f t="shared" si="74"/>
        <v>88.5</v>
      </c>
      <c r="M75" s="431">
        <f t="shared" si="74"/>
        <v>1.6400000000000006</v>
      </c>
      <c r="N75" s="460"/>
      <c r="O75" s="431"/>
      <c r="P75" s="431"/>
      <c r="Q75" s="444">
        <f t="shared" si="67"/>
        <v>408.86</v>
      </c>
      <c r="R75" s="431">
        <v>386.5</v>
      </c>
      <c r="S75" s="431">
        <v>22.36</v>
      </c>
      <c r="T75" s="431"/>
      <c r="U75" s="431">
        <f t="shared" si="68"/>
        <v>408.86</v>
      </c>
      <c r="V75" s="431">
        <f t="shared" si="69"/>
        <v>386.5</v>
      </c>
      <c r="W75" s="431">
        <f t="shared" si="69"/>
        <v>22.36</v>
      </c>
      <c r="X75" s="425">
        <f t="shared" si="11"/>
        <v>0</v>
      </c>
      <c r="Y75" s="431"/>
      <c r="Z75" s="431"/>
      <c r="AA75" s="431">
        <f t="shared" si="75"/>
        <v>408.86</v>
      </c>
      <c r="AB75" s="460">
        <v>386.5</v>
      </c>
      <c r="AC75" s="460">
        <v>22.36</v>
      </c>
      <c r="AD75" s="431"/>
      <c r="AE75" s="460"/>
      <c r="AF75" s="460"/>
      <c r="AG75" s="431"/>
      <c r="AH75" s="460"/>
      <c r="AI75" s="460"/>
      <c r="AJ75" s="431"/>
      <c r="AK75" s="431"/>
      <c r="AL75" s="15"/>
    </row>
    <row r="76" spans="1:41" ht="30" hidden="1">
      <c r="A76" s="19">
        <f t="shared" si="71"/>
        <v>7</v>
      </c>
      <c r="B76" s="320" t="s">
        <v>169</v>
      </c>
      <c r="C76" s="19" t="s">
        <v>170</v>
      </c>
      <c r="D76" s="19"/>
      <c r="E76" s="19" t="s">
        <v>171</v>
      </c>
      <c r="F76" s="19" t="s">
        <v>54</v>
      </c>
      <c r="G76" s="425">
        <f t="shared" si="18"/>
        <v>706</v>
      </c>
      <c r="H76" s="425">
        <v>672</v>
      </c>
      <c r="I76" s="425">
        <v>34</v>
      </c>
      <c r="J76" s="431">
        <v>0</v>
      </c>
      <c r="K76" s="460">
        <f t="shared" si="73"/>
        <v>89.299999999999955</v>
      </c>
      <c r="L76" s="431">
        <f t="shared" si="74"/>
        <v>89.299999999999955</v>
      </c>
      <c r="M76" s="431"/>
      <c r="N76" s="460">
        <f>+O76+P76</f>
        <v>10.5</v>
      </c>
      <c r="O76" s="431"/>
      <c r="P76" s="431">
        <f>+S76-I76</f>
        <v>10.5</v>
      </c>
      <c r="Q76" s="444">
        <f t="shared" si="67"/>
        <v>627.20000000000005</v>
      </c>
      <c r="R76" s="431">
        <v>582.70000000000005</v>
      </c>
      <c r="S76" s="431">
        <v>44.5</v>
      </c>
      <c r="T76" s="431"/>
      <c r="U76" s="431">
        <f t="shared" si="68"/>
        <v>627.20000000000005</v>
      </c>
      <c r="V76" s="431">
        <f t="shared" si="69"/>
        <v>582.70000000000005</v>
      </c>
      <c r="W76" s="431">
        <f t="shared" si="69"/>
        <v>44.5</v>
      </c>
      <c r="X76" s="425">
        <f t="shared" si="11"/>
        <v>0</v>
      </c>
      <c r="Y76" s="431"/>
      <c r="Z76" s="431"/>
      <c r="AA76" s="431"/>
      <c r="AB76" s="460"/>
      <c r="AC76" s="460"/>
      <c r="AD76" s="431">
        <f t="shared" ref="AD76:AD79" si="76">+AE76+AF76</f>
        <v>627.20000000000005</v>
      </c>
      <c r="AE76" s="460">
        <v>582.70000000000005</v>
      </c>
      <c r="AF76" s="460">
        <v>44.5</v>
      </c>
      <c r="AG76" s="431"/>
      <c r="AH76" s="460"/>
      <c r="AI76" s="460"/>
      <c r="AJ76" s="431"/>
      <c r="AK76" s="431"/>
      <c r="AL76" s="15"/>
    </row>
    <row r="77" spans="1:41" s="480" customFormat="1" ht="60" hidden="1">
      <c r="A77" s="19">
        <f t="shared" si="71"/>
        <v>8</v>
      </c>
      <c r="B77" s="476" t="s">
        <v>1125</v>
      </c>
      <c r="C77" s="475" t="s">
        <v>1126</v>
      </c>
      <c r="D77" s="475"/>
      <c r="E77" s="475" t="s">
        <v>174</v>
      </c>
      <c r="F77" s="475" t="s">
        <v>54</v>
      </c>
      <c r="G77" s="477">
        <f t="shared" si="18"/>
        <v>1420.3</v>
      </c>
      <c r="H77" s="477">
        <v>1351</v>
      </c>
      <c r="I77" s="477">
        <v>69.3</v>
      </c>
      <c r="J77" s="444">
        <v>0</v>
      </c>
      <c r="K77" s="460">
        <f t="shared" si="66"/>
        <v>0</v>
      </c>
      <c r="L77" s="444"/>
      <c r="M77" s="444"/>
      <c r="N77" s="460"/>
      <c r="O77" s="444"/>
      <c r="P77" s="444"/>
      <c r="Q77" s="444">
        <f t="shared" si="67"/>
        <v>1420.3</v>
      </c>
      <c r="R77" s="444">
        <v>1351</v>
      </c>
      <c r="S77" s="444">
        <v>69.3</v>
      </c>
      <c r="T77" s="444"/>
      <c r="U77" s="431">
        <f t="shared" si="68"/>
        <v>1420.3</v>
      </c>
      <c r="V77" s="431">
        <f t="shared" si="69"/>
        <v>1351</v>
      </c>
      <c r="W77" s="431">
        <f t="shared" si="69"/>
        <v>69.3</v>
      </c>
      <c r="X77" s="425">
        <f t="shared" si="11"/>
        <v>0</v>
      </c>
      <c r="Y77" s="444"/>
      <c r="Z77" s="444"/>
      <c r="AA77" s="444"/>
      <c r="AB77" s="444"/>
      <c r="AC77" s="444"/>
      <c r="AD77" s="444">
        <f t="shared" si="76"/>
        <v>1420.3</v>
      </c>
      <c r="AE77" s="444">
        <v>1351</v>
      </c>
      <c r="AF77" s="444">
        <v>69.3</v>
      </c>
      <c r="AG77" s="444"/>
      <c r="AH77" s="444"/>
      <c r="AI77" s="444"/>
      <c r="AJ77" s="444"/>
      <c r="AK77" s="444"/>
      <c r="AL77" s="478"/>
      <c r="AM77" s="479"/>
      <c r="AN77" s="479"/>
      <c r="AO77" s="479"/>
    </row>
    <row r="78" spans="1:41" s="480" customFormat="1" ht="30" hidden="1">
      <c r="A78" s="19">
        <f t="shared" si="71"/>
        <v>9</v>
      </c>
      <c r="B78" s="476" t="s">
        <v>1127</v>
      </c>
      <c r="C78" s="475" t="s">
        <v>1128</v>
      </c>
      <c r="D78" s="475"/>
      <c r="E78" s="475" t="s">
        <v>176</v>
      </c>
      <c r="F78" s="475" t="s">
        <v>54</v>
      </c>
      <c r="G78" s="477">
        <f t="shared" si="18"/>
        <v>158.5</v>
      </c>
      <c r="H78" s="477">
        <v>150</v>
      </c>
      <c r="I78" s="477">
        <v>8.5</v>
      </c>
      <c r="J78" s="444">
        <v>0</v>
      </c>
      <c r="K78" s="460">
        <f t="shared" si="66"/>
        <v>0</v>
      </c>
      <c r="L78" s="444"/>
      <c r="M78" s="444"/>
      <c r="N78" s="460"/>
      <c r="O78" s="444"/>
      <c r="P78" s="444"/>
      <c r="Q78" s="444">
        <f t="shared" si="67"/>
        <v>158.5</v>
      </c>
      <c r="R78" s="444">
        <v>150</v>
      </c>
      <c r="S78" s="444">
        <v>8.5</v>
      </c>
      <c r="T78" s="444"/>
      <c r="U78" s="431">
        <f t="shared" si="68"/>
        <v>158.5</v>
      </c>
      <c r="V78" s="431">
        <f t="shared" si="69"/>
        <v>150</v>
      </c>
      <c r="W78" s="431">
        <f t="shared" si="69"/>
        <v>8.5</v>
      </c>
      <c r="X78" s="425">
        <f t="shared" si="11"/>
        <v>0</v>
      </c>
      <c r="Y78" s="444"/>
      <c r="Z78" s="444"/>
      <c r="AA78" s="444"/>
      <c r="AB78" s="444"/>
      <c r="AC78" s="444"/>
      <c r="AD78" s="444">
        <f t="shared" si="76"/>
        <v>158.5</v>
      </c>
      <c r="AE78" s="444">
        <v>150</v>
      </c>
      <c r="AF78" s="444">
        <v>8.5</v>
      </c>
      <c r="AG78" s="444"/>
      <c r="AH78" s="444"/>
      <c r="AI78" s="444"/>
      <c r="AJ78" s="444"/>
      <c r="AK78" s="444"/>
      <c r="AL78" s="478"/>
      <c r="AM78" s="479"/>
      <c r="AN78" s="479"/>
      <c r="AO78" s="479"/>
    </row>
    <row r="79" spans="1:41" s="480" customFormat="1" ht="75" hidden="1">
      <c r="A79" s="19">
        <f t="shared" si="71"/>
        <v>10</v>
      </c>
      <c r="B79" s="476" t="s">
        <v>1129</v>
      </c>
      <c r="C79" s="475" t="s">
        <v>173</v>
      </c>
      <c r="D79" s="475"/>
      <c r="E79" s="131" t="s">
        <v>178</v>
      </c>
      <c r="F79" s="475" t="s">
        <v>54</v>
      </c>
      <c r="G79" s="477">
        <f t="shared" si="18"/>
        <v>274</v>
      </c>
      <c r="H79" s="477">
        <v>260</v>
      </c>
      <c r="I79" s="477">
        <v>14</v>
      </c>
      <c r="J79" s="444">
        <v>0</v>
      </c>
      <c r="K79" s="460">
        <f t="shared" si="66"/>
        <v>0</v>
      </c>
      <c r="L79" s="444"/>
      <c r="M79" s="444"/>
      <c r="N79" s="460"/>
      <c r="O79" s="444"/>
      <c r="P79" s="444"/>
      <c r="Q79" s="444">
        <f t="shared" si="67"/>
        <v>274</v>
      </c>
      <c r="R79" s="444">
        <v>260</v>
      </c>
      <c r="S79" s="444">
        <v>14</v>
      </c>
      <c r="T79" s="444"/>
      <c r="U79" s="431">
        <f t="shared" si="68"/>
        <v>274</v>
      </c>
      <c r="V79" s="431">
        <f t="shared" si="69"/>
        <v>260</v>
      </c>
      <c r="W79" s="431">
        <f t="shared" si="69"/>
        <v>14</v>
      </c>
      <c r="X79" s="425">
        <f t="shared" si="11"/>
        <v>0</v>
      </c>
      <c r="Y79" s="444"/>
      <c r="Z79" s="444"/>
      <c r="AA79" s="444"/>
      <c r="AB79" s="444"/>
      <c r="AC79" s="444"/>
      <c r="AD79" s="444">
        <f t="shared" si="76"/>
        <v>274</v>
      </c>
      <c r="AE79" s="444">
        <v>260</v>
      </c>
      <c r="AF79" s="444">
        <v>14</v>
      </c>
      <c r="AG79" s="444"/>
      <c r="AH79" s="444"/>
      <c r="AI79" s="444"/>
      <c r="AJ79" s="444"/>
      <c r="AK79" s="444"/>
      <c r="AL79" s="478"/>
      <c r="AM79" s="479"/>
      <c r="AN79" s="479"/>
      <c r="AO79" s="479"/>
    </row>
    <row r="80" spans="1:41" ht="30" hidden="1">
      <c r="A80" s="19">
        <f t="shared" si="71"/>
        <v>11</v>
      </c>
      <c r="B80" s="320" t="s">
        <v>179</v>
      </c>
      <c r="C80" s="19" t="s">
        <v>58</v>
      </c>
      <c r="D80" s="19"/>
      <c r="E80" s="19" t="s">
        <v>180</v>
      </c>
      <c r="F80" s="19" t="s">
        <v>55</v>
      </c>
      <c r="G80" s="425">
        <f t="shared" si="18"/>
        <v>996</v>
      </c>
      <c r="H80" s="425">
        <v>950</v>
      </c>
      <c r="I80" s="425">
        <v>46</v>
      </c>
      <c r="J80" s="431">
        <v>0</v>
      </c>
      <c r="K80" s="460">
        <f t="shared" si="66"/>
        <v>0</v>
      </c>
      <c r="L80" s="431"/>
      <c r="M80" s="431"/>
      <c r="N80" s="460"/>
      <c r="O80" s="431"/>
      <c r="P80" s="431"/>
      <c r="Q80" s="425">
        <f t="shared" ref="Q80:Q83" si="77">R80+S80</f>
        <v>996</v>
      </c>
      <c r="R80" s="425">
        <v>950</v>
      </c>
      <c r="S80" s="425">
        <v>46</v>
      </c>
      <c r="T80" s="431"/>
      <c r="U80" s="431">
        <f t="shared" si="68"/>
        <v>0</v>
      </c>
      <c r="V80" s="431">
        <f t="shared" si="69"/>
        <v>0</v>
      </c>
      <c r="W80" s="431">
        <f t="shared" si="69"/>
        <v>0</v>
      </c>
      <c r="X80" s="425">
        <f t="shared" si="11"/>
        <v>0</v>
      </c>
      <c r="Y80" s="431"/>
      <c r="Z80" s="431"/>
      <c r="AA80" s="431"/>
      <c r="AB80" s="460"/>
      <c r="AC80" s="460"/>
      <c r="AD80" s="431"/>
      <c r="AE80" s="460"/>
      <c r="AF80" s="460"/>
      <c r="AG80" s="425">
        <f t="shared" ref="AG80:AG83" si="78">AH80+AI80</f>
        <v>996</v>
      </c>
      <c r="AH80" s="425">
        <v>950</v>
      </c>
      <c r="AI80" s="425">
        <v>46</v>
      </c>
      <c r="AJ80" s="431"/>
      <c r="AK80" s="431"/>
      <c r="AL80" s="15"/>
    </row>
    <row r="81" spans="1:41" ht="75" hidden="1">
      <c r="A81" s="19">
        <f t="shared" si="71"/>
        <v>12</v>
      </c>
      <c r="B81" s="320" t="s">
        <v>181</v>
      </c>
      <c r="C81" s="19" t="s">
        <v>182</v>
      </c>
      <c r="D81" s="19"/>
      <c r="E81" s="19" t="s">
        <v>151</v>
      </c>
      <c r="F81" s="19" t="s">
        <v>55</v>
      </c>
      <c r="G81" s="425">
        <f t="shared" si="18"/>
        <v>996</v>
      </c>
      <c r="H81" s="425">
        <v>950</v>
      </c>
      <c r="I81" s="425">
        <v>46</v>
      </c>
      <c r="J81" s="431">
        <v>0</v>
      </c>
      <c r="K81" s="460">
        <f t="shared" si="66"/>
        <v>0</v>
      </c>
      <c r="L81" s="431"/>
      <c r="M81" s="431"/>
      <c r="N81" s="460"/>
      <c r="O81" s="431"/>
      <c r="P81" s="431"/>
      <c r="Q81" s="425">
        <f t="shared" si="77"/>
        <v>996</v>
      </c>
      <c r="R81" s="425">
        <v>950</v>
      </c>
      <c r="S81" s="425">
        <v>46</v>
      </c>
      <c r="T81" s="431"/>
      <c r="U81" s="431">
        <f t="shared" si="68"/>
        <v>0</v>
      </c>
      <c r="V81" s="431">
        <f t="shared" si="69"/>
        <v>0</v>
      </c>
      <c r="W81" s="431">
        <f t="shared" si="69"/>
        <v>0</v>
      </c>
      <c r="X81" s="425">
        <f t="shared" si="11"/>
        <v>0</v>
      </c>
      <c r="Y81" s="431"/>
      <c r="Z81" s="431"/>
      <c r="AA81" s="431"/>
      <c r="AB81" s="460"/>
      <c r="AC81" s="460"/>
      <c r="AD81" s="431"/>
      <c r="AE81" s="460"/>
      <c r="AF81" s="460"/>
      <c r="AG81" s="425">
        <f t="shared" si="78"/>
        <v>996</v>
      </c>
      <c r="AH81" s="425">
        <v>950</v>
      </c>
      <c r="AI81" s="425">
        <v>46</v>
      </c>
      <c r="AJ81" s="431"/>
      <c r="AK81" s="431"/>
      <c r="AL81" s="15"/>
    </row>
    <row r="82" spans="1:41" ht="75" hidden="1">
      <c r="A82" s="19">
        <f t="shared" si="71"/>
        <v>13</v>
      </c>
      <c r="B82" s="320" t="s">
        <v>183</v>
      </c>
      <c r="C82" s="19" t="s">
        <v>184</v>
      </c>
      <c r="D82" s="19"/>
      <c r="E82" s="19" t="s">
        <v>151</v>
      </c>
      <c r="F82" s="19" t="s">
        <v>55</v>
      </c>
      <c r="G82" s="425">
        <f t="shared" si="18"/>
        <v>741.8</v>
      </c>
      <c r="H82" s="425">
        <v>706.8</v>
      </c>
      <c r="I82" s="425">
        <v>35</v>
      </c>
      <c r="J82" s="431">
        <v>0</v>
      </c>
      <c r="K82" s="460">
        <f t="shared" si="66"/>
        <v>0</v>
      </c>
      <c r="L82" s="431"/>
      <c r="M82" s="431"/>
      <c r="N82" s="460"/>
      <c r="O82" s="431"/>
      <c r="P82" s="431"/>
      <c r="Q82" s="425">
        <f t="shared" si="77"/>
        <v>741.8</v>
      </c>
      <c r="R82" s="425">
        <v>706.8</v>
      </c>
      <c r="S82" s="425">
        <v>35</v>
      </c>
      <c r="T82" s="431"/>
      <c r="U82" s="431">
        <f t="shared" si="68"/>
        <v>0</v>
      </c>
      <c r="V82" s="431">
        <f t="shared" si="69"/>
        <v>0</v>
      </c>
      <c r="W82" s="431">
        <f t="shared" si="69"/>
        <v>0</v>
      </c>
      <c r="X82" s="425">
        <f t="shared" si="11"/>
        <v>0</v>
      </c>
      <c r="Y82" s="431"/>
      <c r="Z82" s="431"/>
      <c r="AA82" s="431"/>
      <c r="AB82" s="460"/>
      <c r="AC82" s="460"/>
      <c r="AD82" s="431"/>
      <c r="AE82" s="460"/>
      <c r="AF82" s="460"/>
      <c r="AG82" s="425">
        <f t="shared" si="78"/>
        <v>741.8</v>
      </c>
      <c r="AH82" s="425">
        <v>706.8</v>
      </c>
      <c r="AI82" s="425">
        <v>35</v>
      </c>
      <c r="AJ82" s="431"/>
      <c r="AK82" s="431"/>
      <c r="AL82" s="15"/>
    </row>
    <row r="83" spans="1:41" ht="45" hidden="1">
      <c r="A83" s="19">
        <f t="shared" si="71"/>
        <v>14</v>
      </c>
      <c r="B83" s="320" t="s">
        <v>1142</v>
      </c>
      <c r="C83" s="19" t="s">
        <v>1143</v>
      </c>
      <c r="D83" s="19"/>
      <c r="E83" s="19"/>
      <c r="F83" s="19" t="s">
        <v>55</v>
      </c>
      <c r="G83" s="425"/>
      <c r="H83" s="425"/>
      <c r="I83" s="425"/>
      <c r="J83" s="431"/>
      <c r="K83" s="460"/>
      <c r="L83" s="431"/>
      <c r="M83" s="431"/>
      <c r="N83" s="425">
        <f t="shared" ref="N83" si="79">O83+P83</f>
        <v>648.77559999999994</v>
      </c>
      <c r="O83" s="460">
        <v>642.63559999999995</v>
      </c>
      <c r="P83" s="460">
        <v>6.14</v>
      </c>
      <c r="Q83" s="425">
        <f t="shared" si="77"/>
        <v>648.77559999999994</v>
      </c>
      <c r="R83" s="460">
        <v>642.63559999999995</v>
      </c>
      <c r="S83" s="460">
        <v>6.14</v>
      </c>
      <c r="T83" s="503" t="s">
        <v>1169</v>
      </c>
      <c r="U83" s="431"/>
      <c r="V83" s="431"/>
      <c r="W83" s="431"/>
      <c r="X83" s="425"/>
      <c r="Y83" s="431"/>
      <c r="Z83" s="431"/>
      <c r="AA83" s="431"/>
      <c r="AB83" s="460"/>
      <c r="AC83" s="460"/>
      <c r="AD83" s="431"/>
      <c r="AE83" s="460"/>
      <c r="AF83" s="460"/>
      <c r="AG83" s="425">
        <f t="shared" si="78"/>
        <v>648.77559999999994</v>
      </c>
      <c r="AH83" s="460">
        <v>642.63559999999995</v>
      </c>
      <c r="AI83" s="460">
        <v>6.14</v>
      </c>
      <c r="AJ83" s="431"/>
      <c r="AK83" s="431"/>
      <c r="AL83" s="15"/>
    </row>
    <row r="84" spans="1:41" s="14" customFormat="1" ht="23.25" customHeight="1">
      <c r="A84" s="4" t="s">
        <v>992</v>
      </c>
      <c r="B84" s="483" t="s">
        <v>186</v>
      </c>
      <c r="C84" s="402"/>
      <c r="D84" s="402"/>
      <c r="E84" s="401">
        <v>0</v>
      </c>
      <c r="F84" s="401"/>
      <c r="G84" s="426">
        <f>SUM(G85:G104)</f>
        <v>10075.5</v>
      </c>
      <c r="H84" s="426">
        <f t="shared" ref="H84:S84" si="80">SUM(H85:H104)</f>
        <v>9595.69</v>
      </c>
      <c r="I84" s="426">
        <f t="shared" si="80"/>
        <v>479.81000000000006</v>
      </c>
      <c r="J84" s="426">
        <f t="shared" si="80"/>
        <v>0</v>
      </c>
      <c r="K84" s="426">
        <f t="shared" si="80"/>
        <v>749.07416000000001</v>
      </c>
      <c r="L84" s="426">
        <f t="shared" si="80"/>
        <v>731.67416000000003</v>
      </c>
      <c r="M84" s="426">
        <f t="shared" si="80"/>
        <v>17.399999999999999</v>
      </c>
      <c r="N84" s="426">
        <f t="shared" si="80"/>
        <v>749.07415999999989</v>
      </c>
      <c r="O84" s="426">
        <f t="shared" si="80"/>
        <v>731.67415999999992</v>
      </c>
      <c r="P84" s="426">
        <f t="shared" si="80"/>
        <v>17.399999999999999</v>
      </c>
      <c r="Q84" s="426">
        <f t="shared" si="80"/>
        <v>10075.500000000002</v>
      </c>
      <c r="R84" s="426">
        <f t="shared" si="80"/>
        <v>9595.69</v>
      </c>
      <c r="S84" s="426">
        <f t="shared" si="80"/>
        <v>479.81</v>
      </c>
      <c r="T84" s="426"/>
      <c r="U84" s="426">
        <f t="shared" ref="U84:AF84" si="81">SUM(U85:U103)</f>
        <v>6717.5758400000004</v>
      </c>
      <c r="V84" s="426">
        <f t="shared" si="81"/>
        <v>6370.3658400000004</v>
      </c>
      <c r="W84" s="426">
        <f t="shared" si="81"/>
        <v>347.21</v>
      </c>
      <c r="X84" s="426">
        <f t="shared" si="81"/>
        <v>1813.4</v>
      </c>
      <c r="Y84" s="426">
        <f t="shared" si="81"/>
        <v>1727.04</v>
      </c>
      <c r="Z84" s="426">
        <f t="shared" si="81"/>
        <v>86.36</v>
      </c>
      <c r="AA84" s="426">
        <f t="shared" si="81"/>
        <v>2430.8758399999997</v>
      </c>
      <c r="AB84" s="426">
        <f t="shared" si="81"/>
        <v>2305.9258399999999</v>
      </c>
      <c r="AC84" s="426">
        <f t="shared" si="81"/>
        <v>124.95</v>
      </c>
      <c r="AD84" s="426">
        <f t="shared" si="81"/>
        <v>2473.3000000000002</v>
      </c>
      <c r="AE84" s="426">
        <f t="shared" si="81"/>
        <v>2337.4</v>
      </c>
      <c r="AF84" s="426">
        <f t="shared" si="81"/>
        <v>135.9</v>
      </c>
      <c r="AG84" s="426">
        <f>SUM(AG85:AG104)</f>
        <v>3357.9241599999996</v>
      </c>
      <c r="AH84" s="426">
        <f>SUM(AH85:AH104)</f>
        <v>3225.3241600000001</v>
      </c>
      <c r="AI84" s="426">
        <f>SUM(AI85:AI104)</f>
        <v>132.6</v>
      </c>
      <c r="AJ84" s="426"/>
      <c r="AK84" s="426">
        <f>SUM(AK85:AK103)</f>
        <v>0</v>
      </c>
      <c r="AL84" s="16"/>
      <c r="AM84" s="357">
        <f>+'NĂM 2022'!K42+'NĂM 2023'!N40+'NĂM 2024'!J42+'NĂM 2025'!J39</f>
        <v>10075.540000000001</v>
      </c>
      <c r="AN84" s="357">
        <f>+'NĂM 2022'!L42+'NĂM 2023'!O40+'NĂM 2024'!K42+'NĂM 2025'!K39</f>
        <v>9595.74</v>
      </c>
      <c r="AO84" s="357">
        <f>+'NĂM 2022'!M42+'NĂM 2023'!P40+'NĂM 2024'!L42+'NĂM 2025'!L39</f>
        <v>479.8</v>
      </c>
    </row>
    <row r="85" spans="1:41" s="143" customFormat="1" ht="75" hidden="1">
      <c r="A85" s="138">
        <v>1</v>
      </c>
      <c r="B85" s="321" t="s">
        <v>187</v>
      </c>
      <c r="C85" s="138" t="s">
        <v>188</v>
      </c>
      <c r="D85" s="138"/>
      <c r="E85" s="138" t="s">
        <v>189</v>
      </c>
      <c r="F85" s="139" t="s">
        <v>52</v>
      </c>
      <c r="G85" s="427">
        <f t="shared" si="18"/>
        <v>395.85</v>
      </c>
      <c r="H85" s="427">
        <v>377</v>
      </c>
      <c r="I85" s="427">
        <v>18.850000000000001</v>
      </c>
      <c r="J85" s="428"/>
      <c r="K85" s="460">
        <f>+G85-Q85</f>
        <v>0</v>
      </c>
      <c r="L85" s="428"/>
      <c r="M85" s="428"/>
      <c r="N85" s="460"/>
      <c r="O85" s="428"/>
      <c r="P85" s="428"/>
      <c r="Q85" s="444">
        <v>395.85</v>
      </c>
      <c r="R85" s="428">
        <v>377</v>
      </c>
      <c r="S85" s="428">
        <v>18.850000000000001</v>
      </c>
      <c r="T85" s="428"/>
      <c r="U85" s="428">
        <f>+V85+W85</f>
        <v>395.85</v>
      </c>
      <c r="V85" s="428">
        <f>+Y85+AB85+AE85</f>
        <v>377</v>
      </c>
      <c r="W85" s="428">
        <f>+Z85+AC85+AF85</f>
        <v>18.850000000000001</v>
      </c>
      <c r="X85" s="425">
        <f t="shared" si="11"/>
        <v>395.85</v>
      </c>
      <c r="Y85" s="427">
        <v>377</v>
      </c>
      <c r="Z85" s="427">
        <v>18.850000000000001</v>
      </c>
      <c r="AA85" s="427"/>
      <c r="AB85" s="458"/>
      <c r="AC85" s="458"/>
      <c r="AD85" s="427"/>
      <c r="AE85" s="458"/>
      <c r="AF85" s="458"/>
      <c r="AG85" s="427"/>
      <c r="AH85" s="458"/>
      <c r="AI85" s="458"/>
      <c r="AJ85" s="427"/>
      <c r="AK85" s="428"/>
      <c r="AL85" s="142"/>
      <c r="AM85" s="358">
        <f>+G84-U84</f>
        <v>3357.9241599999996</v>
      </c>
      <c r="AN85" s="358">
        <f>+H84-V84</f>
        <v>3225.3241600000001</v>
      </c>
      <c r="AO85" s="358">
        <f>+I84-W84</f>
        <v>132.60000000000008</v>
      </c>
    </row>
    <row r="86" spans="1:41" s="143" customFormat="1" ht="75" hidden="1">
      <c r="A86" s="138">
        <v>2</v>
      </c>
      <c r="B86" s="322" t="s">
        <v>190</v>
      </c>
      <c r="C86" s="144" t="s">
        <v>191</v>
      </c>
      <c r="D86" s="144"/>
      <c r="E86" s="144" t="s">
        <v>192</v>
      </c>
      <c r="F86" s="139" t="s">
        <v>52</v>
      </c>
      <c r="G86" s="427">
        <f t="shared" si="18"/>
        <v>577.5</v>
      </c>
      <c r="H86" s="427">
        <v>550</v>
      </c>
      <c r="I86" s="427">
        <v>27.5</v>
      </c>
      <c r="J86" s="428"/>
      <c r="K86" s="460">
        <f t="shared" ref="K86:K103" si="82">+G86-Q86</f>
        <v>0</v>
      </c>
      <c r="L86" s="428"/>
      <c r="M86" s="428"/>
      <c r="N86" s="460"/>
      <c r="O86" s="428"/>
      <c r="P86" s="428"/>
      <c r="Q86" s="444">
        <v>577.5</v>
      </c>
      <c r="R86" s="428">
        <v>550</v>
      </c>
      <c r="S86" s="428">
        <v>27.5</v>
      </c>
      <c r="T86" s="428"/>
      <c r="U86" s="428">
        <f t="shared" ref="U86:U103" si="83">+V86+W86</f>
        <v>577.5</v>
      </c>
      <c r="V86" s="428">
        <f t="shared" ref="V86:W103" si="84">+Y86+AB86+AE86</f>
        <v>550</v>
      </c>
      <c r="W86" s="428">
        <f t="shared" si="84"/>
        <v>27.5</v>
      </c>
      <c r="X86" s="425">
        <f t="shared" si="11"/>
        <v>577.5</v>
      </c>
      <c r="Y86" s="427">
        <v>550</v>
      </c>
      <c r="Z86" s="427">
        <v>27.5</v>
      </c>
      <c r="AA86" s="427"/>
      <c r="AB86" s="458"/>
      <c r="AC86" s="458"/>
      <c r="AD86" s="427"/>
      <c r="AE86" s="458"/>
      <c r="AF86" s="458"/>
      <c r="AG86" s="427"/>
      <c r="AH86" s="458"/>
      <c r="AI86" s="458"/>
      <c r="AJ86" s="427"/>
      <c r="AK86" s="428"/>
      <c r="AL86" s="142"/>
      <c r="AM86" s="443">
        <f>+AM85-AG84</f>
        <v>0</v>
      </c>
      <c r="AN86" s="443">
        <f t="shared" ref="AN86:AO86" si="85">+AN85-AH84</f>
        <v>0</v>
      </c>
      <c r="AO86" s="443">
        <f t="shared" si="85"/>
        <v>0</v>
      </c>
    </row>
    <row r="87" spans="1:41" s="143" customFormat="1" ht="75" hidden="1">
      <c r="A87" s="138">
        <v>3</v>
      </c>
      <c r="B87" s="321" t="s">
        <v>193</v>
      </c>
      <c r="C87" s="138" t="s">
        <v>194</v>
      </c>
      <c r="D87" s="138"/>
      <c r="E87" s="138" t="s">
        <v>110</v>
      </c>
      <c r="F87" s="139" t="s">
        <v>52</v>
      </c>
      <c r="G87" s="427">
        <f t="shared" si="18"/>
        <v>840.05</v>
      </c>
      <c r="H87" s="427">
        <v>800.04</v>
      </c>
      <c r="I87" s="427">
        <v>40.01</v>
      </c>
      <c r="J87" s="428"/>
      <c r="K87" s="460">
        <f t="shared" si="82"/>
        <v>0</v>
      </c>
      <c r="L87" s="428"/>
      <c r="M87" s="428"/>
      <c r="N87" s="460"/>
      <c r="O87" s="428"/>
      <c r="P87" s="428"/>
      <c r="Q87" s="444">
        <v>840.05</v>
      </c>
      <c r="R87" s="428">
        <v>800.04</v>
      </c>
      <c r="S87" s="428">
        <v>40.01</v>
      </c>
      <c r="T87" s="428"/>
      <c r="U87" s="428">
        <f t="shared" si="83"/>
        <v>840.05</v>
      </c>
      <c r="V87" s="428">
        <f t="shared" si="84"/>
        <v>800.04</v>
      </c>
      <c r="W87" s="428">
        <f t="shared" si="84"/>
        <v>40.01</v>
      </c>
      <c r="X87" s="425">
        <f t="shared" si="11"/>
        <v>840.05</v>
      </c>
      <c r="Y87" s="427">
        <v>800.04</v>
      </c>
      <c r="Z87" s="427">
        <v>40.01</v>
      </c>
      <c r="AA87" s="427"/>
      <c r="AB87" s="458"/>
      <c r="AC87" s="458"/>
      <c r="AD87" s="427"/>
      <c r="AE87" s="458"/>
      <c r="AF87" s="458"/>
      <c r="AG87" s="427"/>
      <c r="AH87" s="458"/>
      <c r="AI87" s="458"/>
      <c r="AJ87" s="427"/>
      <c r="AK87" s="428"/>
      <c r="AL87" s="142"/>
      <c r="AM87" s="358"/>
      <c r="AN87" s="358"/>
      <c r="AO87" s="358"/>
    </row>
    <row r="88" spans="1:41" ht="75" hidden="1">
      <c r="A88" s="8">
        <v>4</v>
      </c>
      <c r="B88" s="319" t="s">
        <v>195</v>
      </c>
      <c r="C88" s="8" t="s">
        <v>196</v>
      </c>
      <c r="D88" s="8"/>
      <c r="E88" s="20" t="s">
        <v>798</v>
      </c>
      <c r="F88" s="19" t="s">
        <v>53</v>
      </c>
      <c r="G88" s="425">
        <f t="shared" si="18"/>
        <v>414.75</v>
      </c>
      <c r="H88" s="425">
        <v>395</v>
      </c>
      <c r="I88" s="425">
        <f>H88*5%</f>
        <v>19.75</v>
      </c>
      <c r="J88" s="431"/>
      <c r="K88" s="460">
        <f>+L88+M88</f>
        <v>146</v>
      </c>
      <c r="L88" s="431">
        <f>+H88-R88</f>
        <v>140</v>
      </c>
      <c r="M88" s="431">
        <f>+I88-S88</f>
        <v>6</v>
      </c>
      <c r="N88" s="460"/>
      <c r="O88" s="431"/>
      <c r="P88" s="431"/>
      <c r="Q88" s="444">
        <v>268.75</v>
      </c>
      <c r="R88" s="431">
        <v>255</v>
      </c>
      <c r="S88" s="431">
        <v>13.75</v>
      </c>
      <c r="T88" s="431"/>
      <c r="U88" s="428">
        <f t="shared" si="83"/>
        <v>268.75</v>
      </c>
      <c r="V88" s="428">
        <f t="shared" si="84"/>
        <v>255</v>
      </c>
      <c r="W88" s="428">
        <f t="shared" si="84"/>
        <v>13.75</v>
      </c>
      <c r="X88" s="425">
        <f t="shared" si="11"/>
        <v>0</v>
      </c>
      <c r="Y88" s="431"/>
      <c r="Z88" s="431"/>
      <c r="AA88" s="431">
        <f>+AB88+AC88</f>
        <v>268.75</v>
      </c>
      <c r="AB88" s="460">
        <v>255</v>
      </c>
      <c r="AC88" s="460">
        <v>13.75</v>
      </c>
      <c r="AD88" s="431"/>
      <c r="AE88" s="460"/>
      <c r="AF88" s="460"/>
      <c r="AG88" s="431"/>
      <c r="AH88" s="460"/>
      <c r="AI88" s="460"/>
      <c r="AJ88" s="431"/>
      <c r="AK88" s="431"/>
      <c r="AL88" s="8"/>
    </row>
    <row r="89" spans="1:41" ht="75" hidden="1">
      <c r="A89" s="8">
        <v>5</v>
      </c>
      <c r="B89" s="319" t="s">
        <v>198</v>
      </c>
      <c r="C89" s="8" t="s">
        <v>199</v>
      </c>
      <c r="D89" s="8"/>
      <c r="E89" s="20" t="s">
        <v>200</v>
      </c>
      <c r="F89" s="19" t="s">
        <v>53</v>
      </c>
      <c r="G89" s="425">
        <f t="shared" ref="G89:G161" si="86">H89+I89</f>
        <v>1575</v>
      </c>
      <c r="H89" s="425">
        <v>1500</v>
      </c>
      <c r="I89" s="425">
        <v>75</v>
      </c>
      <c r="J89" s="431">
        <v>0</v>
      </c>
      <c r="K89" s="460">
        <f t="shared" ref="K89:K92" si="87">+L89+M89</f>
        <v>59.374160000000074</v>
      </c>
      <c r="L89" s="431">
        <f t="shared" ref="L89:M92" si="88">+H89-R89</f>
        <v>59.374160000000074</v>
      </c>
      <c r="M89" s="431"/>
      <c r="N89" s="460">
        <f>+O89+P89</f>
        <v>3.2999999999999972</v>
      </c>
      <c r="O89" s="431"/>
      <c r="P89" s="431">
        <f>+S89-I89</f>
        <v>3.2999999999999972</v>
      </c>
      <c r="Q89" s="444">
        <v>1518.9258399999999</v>
      </c>
      <c r="R89" s="431">
        <v>1440.6258399999999</v>
      </c>
      <c r="S89" s="431">
        <v>78.3</v>
      </c>
      <c r="T89" s="431"/>
      <c r="U89" s="428">
        <f t="shared" si="83"/>
        <v>1518.9258399999999</v>
      </c>
      <c r="V89" s="428">
        <f t="shared" si="84"/>
        <v>1440.6258399999999</v>
      </c>
      <c r="W89" s="428">
        <f t="shared" si="84"/>
        <v>78.3</v>
      </c>
      <c r="X89" s="425">
        <f t="shared" ref="X89:X161" si="89">Y89+Z89</f>
        <v>0</v>
      </c>
      <c r="Y89" s="431"/>
      <c r="Z89" s="431"/>
      <c r="AA89" s="431">
        <f>+AB89+AC89</f>
        <v>1518.9258399999999</v>
      </c>
      <c r="AB89" s="460">
        <f>1450-9.37416</f>
        <v>1440.6258399999999</v>
      </c>
      <c r="AC89" s="460">
        <v>78.3</v>
      </c>
      <c r="AD89" s="431"/>
      <c r="AE89" s="460"/>
      <c r="AF89" s="460"/>
      <c r="AG89" s="431"/>
      <c r="AH89" s="460"/>
      <c r="AI89" s="460"/>
      <c r="AJ89" s="431"/>
      <c r="AK89" s="431"/>
      <c r="AL89" s="8"/>
    </row>
    <row r="90" spans="1:41" ht="30" hidden="1">
      <c r="A90" s="8">
        <v>6</v>
      </c>
      <c r="B90" s="319" t="s">
        <v>799</v>
      </c>
      <c r="C90" s="8" t="s">
        <v>800</v>
      </c>
      <c r="D90" s="8"/>
      <c r="E90" s="8" t="s">
        <v>801</v>
      </c>
      <c r="F90" s="19" t="s">
        <v>53</v>
      </c>
      <c r="G90" s="425">
        <f>H90+I90</f>
        <v>504</v>
      </c>
      <c r="H90" s="425">
        <v>480</v>
      </c>
      <c r="I90" s="425">
        <f>H90*5%</f>
        <v>24</v>
      </c>
      <c r="J90" s="431"/>
      <c r="K90" s="460">
        <f t="shared" si="87"/>
        <v>103.5</v>
      </c>
      <c r="L90" s="431">
        <f t="shared" si="88"/>
        <v>100</v>
      </c>
      <c r="M90" s="431">
        <f t="shared" si="88"/>
        <v>3.5</v>
      </c>
      <c r="N90" s="460"/>
      <c r="O90" s="431"/>
      <c r="P90" s="431"/>
      <c r="Q90" s="444">
        <v>400.5</v>
      </c>
      <c r="R90" s="431">
        <v>380</v>
      </c>
      <c r="S90" s="431">
        <v>20.5</v>
      </c>
      <c r="T90" s="431"/>
      <c r="U90" s="428">
        <f t="shared" si="83"/>
        <v>400.5</v>
      </c>
      <c r="V90" s="428">
        <f t="shared" si="84"/>
        <v>380</v>
      </c>
      <c r="W90" s="428">
        <f t="shared" si="84"/>
        <v>20.5</v>
      </c>
      <c r="X90" s="425">
        <f t="shared" si="89"/>
        <v>0</v>
      </c>
      <c r="Y90" s="431"/>
      <c r="Z90" s="431"/>
      <c r="AA90" s="431">
        <f>+AB90+AC90</f>
        <v>400.5</v>
      </c>
      <c r="AB90" s="460">
        <v>380</v>
      </c>
      <c r="AC90" s="460">
        <v>20.5</v>
      </c>
      <c r="AD90" s="431"/>
      <c r="AE90" s="460"/>
      <c r="AF90" s="460"/>
      <c r="AG90" s="431"/>
      <c r="AH90" s="460"/>
      <c r="AI90" s="460"/>
      <c r="AJ90" s="431"/>
      <c r="AK90" s="431"/>
      <c r="AL90" s="15"/>
    </row>
    <row r="91" spans="1:41" ht="75" hidden="1">
      <c r="A91" s="8">
        <v>7</v>
      </c>
      <c r="B91" s="319" t="s">
        <v>209</v>
      </c>
      <c r="C91" s="8" t="s">
        <v>210</v>
      </c>
      <c r="D91" s="8"/>
      <c r="E91" s="8" t="s">
        <v>211</v>
      </c>
      <c r="F91" s="19" t="s">
        <v>53</v>
      </c>
      <c r="G91" s="425">
        <f>H91+I91</f>
        <v>315</v>
      </c>
      <c r="H91" s="425">
        <v>300</v>
      </c>
      <c r="I91" s="425">
        <f>H91*5%</f>
        <v>15</v>
      </c>
      <c r="J91" s="431"/>
      <c r="K91" s="460">
        <f t="shared" si="87"/>
        <v>72.299999999999983</v>
      </c>
      <c r="L91" s="431">
        <f t="shared" si="88"/>
        <v>69.699999999999989</v>
      </c>
      <c r="M91" s="431">
        <f t="shared" si="88"/>
        <v>2.5999999999999996</v>
      </c>
      <c r="N91" s="460"/>
      <c r="O91" s="431"/>
      <c r="P91" s="431"/>
      <c r="Q91" s="444">
        <v>242.70000000000002</v>
      </c>
      <c r="R91" s="431">
        <v>230.3</v>
      </c>
      <c r="S91" s="431">
        <v>12.4</v>
      </c>
      <c r="T91" s="431"/>
      <c r="U91" s="428">
        <f t="shared" si="83"/>
        <v>242.70000000000002</v>
      </c>
      <c r="V91" s="428">
        <f t="shared" si="84"/>
        <v>230.3</v>
      </c>
      <c r="W91" s="428">
        <f t="shared" si="84"/>
        <v>12.4</v>
      </c>
      <c r="X91" s="425"/>
      <c r="Y91" s="431"/>
      <c r="Z91" s="431"/>
      <c r="AA91" s="431">
        <f>+AB91+AC91</f>
        <v>242.70000000000002</v>
      </c>
      <c r="AB91" s="460">
        <v>230.3</v>
      </c>
      <c r="AC91" s="460">
        <v>12.4</v>
      </c>
      <c r="AD91" s="431"/>
      <c r="AE91" s="460"/>
      <c r="AF91" s="460"/>
      <c r="AG91" s="431"/>
      <c r="AH91" s="460"/>
      <c r="AI91" s="460"/>
      <c r="AJ91" s="431"/>
      <c r="AK91" s="431"/>
      <c r="AL91" s="15"/>
    </row>
    <row r="92" spans="1:41" ht="45" hidden="1">
      <c r="A92" s="8">
        <v>8</v>
      </c>
      <c r="B92" s="319" t="s">
        <v>203</v>
      </c>
      <c r="C92" s="8" t="s">
        <v>204</v>
      </c>
      <c r="D92" s="8"/>
      <c r="E92" s="8" t="s">
        <v>205</v>
      </c>
      <c r="F92" s="19" t="s">
        <v>54</v>
      </c>
      <c r="G92" s="425">
        <f t="shared" si="86"/>
        <v>630</v>
      </c>
      <c r="H92" s="425">
        <v>600</v>
      </c>
      <c r="I92" s="425">
        <f>H92*5%</f>
        <v>30</v>
      </c>
      <c r="J92" s="431">
        <v>0</v>
      </c>
      <c r="K92" s="460">
        <f t="shared" si="87"/>
        <v>180</v>
      </c>
      <c r="L92" s="431">
        <f t="shared" si="88"/>
        <v>174.7</v>
      </c>
      <c r="M92" s="431">
        <f t="shared" si="88"/>
        <v>5.3000000000000007</v>
      </c>
      <c r="N92" s="460"/>
      <c r="O92" s="431"/>
      <c r="P92" s="431"/>
      <c r="Q92" s="444">
        <v>450</v>
      </c>
      <c r="R92" s="431">
        <v>425.3</v>
      </c>
      <c r="S92" s="431">
        <v>24.7</v>
      </c>
      <c r="T92" s="431"/>
      <c r="U92" s="428">
        <f t="shared" si="83"/>
        <v>450</v>
      </c>
      <c r="V92" s="428">
        <f t="shared" si="84"/>
        <v>425.3</v>
      </c>
      <c r="W92" s="428">
        <f t="shared" si="84"/>
        <v>24.7</v>
      </c>
      <c r="X92" s="425">
        <f t="shared" si="89"/>
        <v>0</v>
      </c>
      <c r="Y92" s="431"/>
      <c r="Z92" s="431"/>
      <c r="AA92" s="431"/>
      <c r="AB92" s="460"/>
      <c r="AC92" s="460"/>
      <c r="AD92" s="431">
        <f>+AE92+AF92</f>
        <v>450</v>
      </c>
      <c r="AE92" s="460">
        <v>425.3</v>
      </c>
      <c r="AF92" s="460">
        <v>24.7</v>
      </c>
      <c r="AG92" s="431"/>
      <c r="AH92" s="460"/>
      <c r="AI92" s="460"/>
      <c r="AJ92" s="431"/>
      <c r="AK92" s="431"/>
      <c r="AL92" s="8"/>
    </row>
    <row r="93" spans="1:41" ht="75" hidden="1">
      <c r="A93" s="8">
        <v>9</v>
      </c>
      <c r="B93" s="349" t="s">
        <v>206</v>
      </c>
      <c r="C93" s="8" t="s">
        <v>196</v>
      </c>
      <c r="D93" s="8"/>
      <c r="E93" s="8" t="s">
        <v>178</v>
      </c>
      <c r="F93" s="19" t="s">
        <v>54</v>
      </c>
      <c r="G93" s="425">
        <f t="shared" si="86"/>
        <v>210</v>
      </c>
      <c r="H93" s="425">
        <v>200</v>
      </c>
      <c r="I93" s="425">
        <v>10</v>
      </c>
      <c r="J93" s="431"/>
      <c r="K93" s="460">
        <f>+L93+M93</f>
        <v>1.5</v>
      </c>
      <c r="L93" s="431">
        <f>+H93-R93</f>
        <v>1.5</v>
      </c>
      <c r="M93" s="431"/>
      <c r="N93" s="460">
        <f>+O93+P93</f>
        <v>1.5</v>
      </c>
      <c r="O93" s="431"/>
      <c r="P93" s="431">
        <f>+S93-I93</f>
        <v>1.5</v>
      </c>
      <c r="Q93" s="444">
        <v>210</v>
      </c>
      <c r="R93" s="431">
        <v>198.5</v>
      </c>
      <c r="S93" s="431">
        <v>11.5</v>
      </c>
      <c r="T93" s="431"/>
      <c r="U93" s="428">
        <f t="shared" si="83"/>
        <v>210</v>
      </c>
      <c r="V93" s="428">
        <f t="shared" si="84"/>
        <v>198.5</v>
      </c>
      <c r="W93" s="428">
        <f t="shared" si="84"/>
        <v>11.5</v>
      </c>
      <c r="X93" s="425">
        <f t="shared" si="89"/>
        <v>0</v>
      </c>
      <c r="Y93" s="431"/>
      <c r="Z93" s="431"/>
      <c r="AA93" s="470"/>
      <c r="AB93" s="471"/>
      <c r="AC93" s="471"/>
      <c r="AD93" s="431">
        <f>+AE93+AF93</f>
        <v>210</v>
      </c>
      <c r="AE93" s="460">
        <v>198.5</v>
      </c>
      <c r="AF93" s="460">
        <v>11.5</v>
      </c>
      <c r="AG93" s="431"/>
      <c r="AH93" s="460"/>
      <c r="AI93" s="460"/>
      <c r="AJ93" s="431"/>
      <c r="AK93" s="431"/>
      <c r="AL93" s="8"/>
    </row>
    <row r="94" spans="1:41" ht="75" hidden="1">
      <c r="A94" s="8">
        <v>10</v>
      </c>
      <c r="B94" s="349" t="s">
        <v>207</v>
      </c>
      <c r="C94" s="8" t="s">
        <v>194</v>
      </c>
      <c r="D94" s="8"/>
      <c r="E94" s="8" t="s">
        <v>208</v>
      </c>
      <c r="F94" s="19" t="s">
        <v>54</v>
      </c>
      <c r="G94" s="425">
        <f t="shared" si="86"/>
        <v>420</v>
      </c>
      <c r="H94" s="425">
        <v>400</v>
      </c>
      <c r="I94" s="425">
        <f>H94*5%</f>
        <v>20</v>
      </c>
      <c r="J94" s="431"/>
      <c r="K94" s="460">
        <f t="shared" ref="K94:K96" si="90">+L94+M94</f>
        <v>22</v>
      </c>
      <c r="L94" s="431">
        <f t="shared" ref="L94:L96" si="91">+H94-R94</f>
        <v>22</v>
      </c>
      <c r="M94" s="431"/>
      <c r="N94" s="460">
        <f t="shared" ref="N94:N96" si="92">+O94+P94</f>
        <v>2</v>
      </c>
      <c r="O94" s="431"/>
      <c r="P94" s="431">
        <f t="shared" ref="P94:P96" si="93">+S94-I94</f>
        <v>2</v>
      </c>
      <c r="Q94" s="444">
        <v>400</v>
      </c>
      <c r="R94" s="431">
        <v>378</v>
      </c>
      <c r="S94" s="431">
        <v>22</v>
      </c>
      <c r="T94" s="431"/>
      <c r="U94" s="428">
        <f t="shared" si="83"/>
        <v>400</v>
      </c>
      <c r="V94" s="428">
        <f t="shared" si="84"/>
        <v>378</v>
      </c>
      <c r="W94" s="428">
        <f t="shared" si="84"/>
        <v>22</v>
      </c>
      <c r="X94" s="425">
        <f t="shared" si="89"/>
        <v>0</v>
      </c>
      <c r="Y94" s="431"/>
      <c r="Z94" s="431"/>
      <c r="AA94" s="470"/>
      <c r="AB94" s="471"/>
      <c r="AC94" s="471"/>
      <c r="AD94" s="431">
        <f>+AE94+AF94</f>
        <v>400</v>
      </c>
      <c r="AE94" s="460">
        <v>378</v>
      </c>
      <c r="AF94" s="460">
        <v>22</v>
      </c>
      <c r="AG94" s="431"/>
      <c r="AH94" s="460"/>
      <c r="AI94" s="460"/>
      <c r="AJ94" s="431"/>
      <c r="AK94" s="431"/>
      <c r="AL94" s="8"/>
    </row>
    <row r="95" spans="1:41" ht="60" hidden="1">
      <c r="A95" s="8">
        <v>11</v>
      </c>
      <c r="B95" s="319" t="s">
        <v>212</v>
      </c>
      <c r="C95" s="8" t="s">
        <v>213</v>
      </c>
      <c r="D95" s="8"/>
      <c r="E95" s="8" t="s">
        <v>214</v>
      </c>
      <c r="F95" s="19" t="s">
        <v>54</v>
      </c>
      <c r="G95" s="425">
        <f t="shared" si="86"/>
        <v>1260</v>
      </c>
      <c r="H95" s="425">
        <v>1200</v>
      </c>
      <c r="I95" s="425">
        <v>60</v>
      </c>
      <c r="J95" s="431"/>
      <c r="K95" s="460">
        <f t="shared" si="90"/>
        <v>160.5</v>
      </c>
      <c r="L95" s="431">
        <f t="shared" si="91"/>
        <v>160.5</v>
      </c>
      <c r="M95" s="431"/>
      <c r="N95" s="460">
        <f t="shared" si="92"/>
        <v>0.5</v>
      </c>
      <c r="O95" s="431"/>
      <c r="P95" s="431">
        <f t="shared" si="93"/>
        <v>0.5</v>
      </c>
      <c r="Q95" s="444">
        <v>1100</v>
      </c>
      <c r="R95" s="431">
        <v>1039.5</v>
      </c>
      <c r="S95" s="431">
        <v>60.5</v>
      </c>
      <c r="T95" s="431"/>
      <c r="U95" s="428">
        <f t="shared" si="83"/>
        <v>1100</v>
      </c>
      <c r="V95" s="428">
        <f t="shared" si="84"/>
        <v>1039.5</v>
      </c>
      <c r="W95" s="428">
        <f t="shared" si="84"/>
        <v>60.5</v>
      </c>
      <c r="X95" s="425">
        <f t="shared" si="89"/>
        <v>0</v>
      </c>
      <c r="Y95" s="431"/>
      <c r="Z95" s="431"/>
      <c r="AA95" s="470"/>
      <c r="AB95" s="471"/>
      <c r="AC95" s="471"/>
      <c r="AD95" s="431">
        <f t="shared" ref="AD95:AD96" si="94">+AE95+AF95</f>
        <v>1100</v>
      </c>
      <c r="AE95" s="460">
        <v>1039.5</v>
      </c>
      <c r="AF95" s="460">
        <v>60.5</v>
      </c>
      <c r="AG95" s="431"/>
      <c r="AH95" s="460"/>
      <c r="AI95" s="460"/>
      <c r="AJ95" s="431"/>
      <c r="AK95" s="431"/>
      <c r="AL95" s="8"/>
    </row>
    <row r="96" spans="1:41" ht="45" hidden="1">
      <c r="A96" s="8">
        <v>12</v>
      </c>
      <c r="B96" s="319" t="s">
        <v>215</v>
      </c>
      <c r="C96" s="8" t="s">
        <v>210</v>
      </c>
      <c r="D96" s="8"/>
      <c r="E96" s="8" t="s">
        <v>216</v>
      </c>
      <c r="F96" s="19" t="s">
        <v>54</v>
      </c>
      <c r="G96" s="425">
        <f t="shared" si="86"/>
        <v>315</v>
      </c>
      <c r="H96" s="425">
        <v>300</v>
      </c>
      <c r="I96" s="425">
        <v>15</v>
      </c>
      <c r="J96" s="431"/>
      <c r="K96" s="460">
        <f t="shared" si="90"/>
        <v>3.8999999999999773</v>
      </c>
      <c r="L96" s="431">
        <f t="shared" si="91"/>
        <v>3.8999999999999773</v>
      </c>
      <c r="M96" s="431"/>
      <c r="N96" s="460">
        <f t="shared" si="92"/>
        <v>2.1999999999999993</v>
      </c>
      <c r="O96" s="431"/>
      <c r="P96" s="431">
        <f t="shared" si="93"/>
        <v>2.1999999999999993</v>
      </c>
      <c r="Q96" s="444">
        <v>313.3</v>
      </c>
      <c r="R96" s="431">
        <v>296.10000000000002</v>
      </c>
      <c r="S96" s="431">
        <v>17.2</v>
      </c>
      <c r="T96" s="431"/>
      <c r="U96" s="428">
        <f t="shared" si="83"/>
        <v>313.3</v>
      </c>
      <c r="V96" s="428">
        <f t="shared" si="84"/>
        <v>296.10000000000002</v>
      </c>
      <c r="W96" s="428">
        <f t="shared" si="84"/>
        <v>17.2</v>
      </c>
      <c r="X96" s="425">
        <f t="shared" si="89"/>
        <v>0</v>
      </c>
      <c r="Y96" s="431"/>
      <c r="Z96" s="431"/>
      <c r="AA96" s="470"/>
      <c r="AB96" s="471"/>
      <c r="AC96" s="471"/>
      <c r="AD96" s="431">
        <f t="shared" si="94"/>
        <v>313.3</v>
      </c>
      <c r="AE96" s="460">
        <v>296.10000000000002</v>
      </c>
      <c r="AF96" s="460">
        <v>17.2</v>
      </c>
      <c r="AG96" s="431"/>
      <c r="AH96" s="460"/>
      <c r="AI96" s="460"/>
      <c r="AJ96" s="431"/>
      <c r="AK96" s="431"/>
      <c r="AL96" s="8"/>
    </row>
    <row r="97" spans="1:41" ht="45" hidden="1">
      <c r="A97" s="8">
        <v>13</v>
      </c>
      <c r="B97" s="371" t="s">
        <v>217</v>
      </c>
      <c r="C97" s="372" t="s">
        <v>218</v>
      </c>
      <c r="D97" s="372"/>
      <c r="E97" s="20" t="s">
        <v>219</v>
      </c>
      <c r="F97" s="19" t="s">
        <v>55</v>
      </c>
      <c r="G97" s="425">
        <f t="shared" si="86"/>
        <v>630</v>
      </c>
      <c r="H97" s="425">
        <v>600</v>
      </c>
      <c r="I97" s="425">
        <v>30</v>
      </c>
      <c r="J97" s="431"/>
      <c r="K97" s="460">
        <f t="shared" si="82"/>
        <v>0</v>
      </c>
      <c r="L97" s="431"/>
      <c r="M97" s="431"/>
      <c r="N97" s="460"/>
      <c r="O97" s="431"/>
      <c r="P97" s="431"/>
      <c r="Q97" s="425">
        <f t="shared" ref="Q97" si="95">R97+S97</f>
        <v>630</v>
      </c>
      <c r="R97" s="425">
        <v>600</v>
      </c>
      <c r="S97" s="425">
        <v>30</v>
      </c>
      <c r="T97" s="431"/>
      <c r="U97" s="428">
        <f t="shared" si="83"/>
        <v>0</v>
      </c>
      <c r="V97" s="428">
        <f t="shared" si="84"/>
        <v>0</v>
      </c>
      <c r="W97" s="428">
        <f t="shared" si="84"/>
        <v>0</v>
      </c>
      <c r="X97" s="425">
        <f t="shared" si="89"/>
        <v>0</v>
      </c>
      <c r="Y97" s="431"/>
      <c r="Z97" s="431"/>
      <c r="AA97" s="431"/>
      <c r="AB97" s="460"/>
      <c r="AC97" s="460"/>
      <c r="AD97" s="431"/>
      <c r="AE97" s="460"/>
      <c r="AF97" s="460"/>
      <c r="AG97" s="425">
        <f t="shared" ref="AG97" si="96">AH97+AI97</f>
        <v>630</v>
      </c>
      <c r="AH97" s="425">
        <v>600</v>
      </c>
      <c r="AI97" s="425">
        <v>30</v>
      </c>
      <c r="AJ97" s="431"/>
      <c r="AK97" s="431"/>
      <c r="AL97" s="8"/>
    </row>
    <row r="98" spans="1:41" ht="60" hidden="1">
      <c r="A98" s="8">
        <f>+A97+1</f>
        <v>14</v>
      </c>
      <c r="B98" s="472" t="s">
        <v>1113</v>
      </c>
      <c r="C98" s="473" t="s">
        <v>1114</v>
      </c>
      <c r="D98" s="9" t="s">
        <v>55</v>
      </c>
      <c r="E98" s="20" t="s">
        <v>221</v>
      </c>
      <c r="F98" s="9" t="s">
        <v>55</v>
      </c>
      <c r="G98" s="474">
        <f>+H98+I98</f>
        <v>550</v>
      </c>
      <c r="H98" s="474">
        <v>524.15</v>
      </c>
      <c r="I98" s="474">
        <v>25.85</v>
      </c>
      <c r="J98" s="431"/>
      <c r="K98" s="460">
        <f t="shared" si="82"/>
        <v>0</v>
      </c>
      <c r="L98" s="431"/>
      <c r="M98" s="431"/>
      <c r="N98" s="460"/>
      <c r="O98" s="431"/>
      <c r="P98" s="431"/>
      <c r="Q98" s="474">
        <f>+R98+S98</f>
        <v>550</v>
      </c>
      <c r="R98" s="474">
        <v>524.15</v>
      </c>
      <c r="S98" s="474">
        <v>25.85</v>
      </c>
      <c r="T98" s="431"/>
      <c r="U98" s="428">
        <f t="shared" si="83"/>
        <v>0</v>
      </c>
      <c r="V98" s="428">
        <f t="shared" si="84"/>
        <v>0</v>
      </c>
      <c r="W98" s="428">
        <f t="shared" si="84"/>
        <v>0</v>
      </c>
      <c r="X98" s="425">
        <f t="shared" si="89"/>
        <v>0</v>
      </c>
      <c r="Y98" s="431"/>
      <c r="Z98" s="431"/>
      <c r="AA98" s="431"/>
      <c r="AB98" s="460"/>
      <c r="AC98" s="460"/>
      <c r="AD98" s="431"/>
      <c r="AE98" s="460"/>
      <c r="AF98" s="460"/>
      <c r="AG98" s="474">
        <f>+AH98+AI98</f>
        <v>550</v>
      </c>
      <c r="AH98" s="474">
        <v>524.15</v>
      </c>
      <c r="AI98" s="474">
        <v>25.85</v>
      </c>
      <c r="AJ98" s="431"/>
      <c r="AK98" s="431"/>
      <c r="AL98" s="8"/>
    </row>
    <row r="99" spans="1:41" ht="30" hidden="1">
      <c r="A99" s="8">
        <f t="shared" ref="A99:A104" si="97">+A98+1</f>
        <v>15</v>
      </c>
      <c r="B99" s="472" t="s">
        <v>1115</v>
      </c>
      <c r="C99" s="473" t="s">
        <v>1116</v>
      </c>
      <c r="D99" s="9" t="s">
        <v>55</v>
      </c>
      <c r="E99" s="20"/>
      <c r="F99" s="9" t="s">
        <v>55</v>
      </c>
      <c r="G99" s="474">
        <f t="shared" ref="G99:G102" si="98">+H99+I99</f>
        <v>200</v>
      </c>
      <c r="H99" s="474">
        <v>190.5</v>
      </c>
      <c r="I99" s="474">
        <v>9.5</v>
      </c>
      <c r="J99" s="431"/>
      <c r="K99" s="460">
        <f t="shared" si="82"/>
        <v>0</v>
      </c>
      <c r="L99" s="431"/>
      <c r="M99" s="431"/>
      <c r="N99" s="460"/>
      <c r="O99" s="431"/>
      <c r="P99" s="431"/>
      <c r="Q99" s="474">
        <f t="shared" ref="Q99:Q102" si="99">+R99+S99</f>
        <v>200</v>
      </c>
      <c r="R99" s="474">
        <v>190.5</v>
      </c>
      <c r="S99" s="474">
        <v>9.5</v>
      </c>
      <c r="T99" s="431"/>
      <c r="U99" s="428"/>
      <c r="V99" s="428"/>
      <c r="W99" s="428"/>
      <c r="X99" s="425"/>
      <c r="Y99" s="431"/>
      <c r="Z99" s="431"/>
      <c r="AA99" s="431"/>
      <c r="AB99" s="460"/>
      <c r="AC99" s="460"/>
      <c r="AD99" s="431"/>
      <c r="AE99" s="460"/>
      <c r="AF99" s="460"/>
      <c r="AG99" s="474">
        <f t="shared" ref="AG99:AG102" si="100">+AH99+AI99</f>
        <v>200</v>
      </c>
      <c r="AH99" s="474">
        <v>190.5</v>
      </c>
      <c r="AI99" s="474">
        <v>9.5</v>
      </c>
      <c r="AJ99" s="431"/>
      <c r="AK99" s="431"/>
      <c r="AL99" s="8"/>
    </row>
    <row r="100" spans="1:41" ht="45" hidden="1">
      <c r="A100" s="8">
        <f t="shared" si="97"/>
        <v>16</v>
      </c>
      <c r="B100" s="472" t="s">
        <v>1117</v>
      </c>
      <c r="C100" s="473" t="s">
        <v>1118</v>
      </c>
      <c r="D100" s="9" t="s">
        <v>55</v>
      </c>
      <c r="E100" s="20"/>
      <c r="F100" s="9" t="s">
        <v>55</v>
      </c>
      <c r="G100" s="474">
        <f t="shared" si="98"/>
        <v>200</v>
      </c>
      <c r="H100" s="474">
        <v>190.5</v>
      </c>
      <c r="I100" s="474">
        <v>9.5</v>
      </c>
      <c r="J100" s="431"/>
      <c r="K100" s="460">
        <f t="shared" si="82"/>
        <v>0</v>
      </c>
      <c r="L100" s="431"/>
      <c r="M100" s="431"/>
      <c r="N100" s="460"/>
      <c r="O100" s="431"/>
      <c r="P100" s="431"/>
      <c r="Q100" s="474">
        <f t="shared" si="99"/>
        <v>200</v>
      </c>
      <c r="R100" s="474">
        <v>190.5</v>
      </c>
      <c r="S100" s="474">
        <v>9.5</v>
      </c>
      <c r="T100" s="431"/>
      <c r="U100" s="428"/>
      <c r="V100" s="428"/>
      <c r="W100" s="428"/>
      <c r="X100" s="425"/>
      <c r="Y100" s="431"/>
      <c r="Z100" s="431"/>
      <c r="AA100" s="431"/>
      <c r="AB100" s="460"/>
      <c r="AC100" s="460"/>
      <c r="AD100" s="431"/>
      <c r="AE100" s="460"/>
      <c r="AF100" s="460"/>
      <c r="AG100" s="474">
        <f t="shared" si="100"/>
        <v>200</v>
      </c>
      <c r="AH100" s="474">
        <v>190.5</v>
      </c>
      <c r="AI100" s="474">
        <v>9.5</v>
      </c>
      <c r="AJ100" s="431"/>
      <c r="AK100" s="431"/>
      <c r="AL100" s="8"/>
    </row>
    <row r="101" spans="1:41" ht="45" hidden="1">
      <c r="A101" s="8">
        <f t="shared" si="97"/>
        <v>17</v>
      </c>
      <c r="B101" s="472" t="s">
        <v>1119</v>
      </c>
      <c r="C101" s="473" t="s">
        <v>1026</v>
      </c>
      <c r="D101" s="9" t="s">
        <v>55</v>
      </c>
      <c r="E101" s="20"/>
      <c r="F101" s="9" t="s">
        <v>55</v>
      </c>
      <c r="G101" s="474">
        <f t="shared" si="98"/>
        <v>300</v>
      </c>
      <c r="H101" s="474">
        <v>285.5</v>
      </c>
      <c r="I101" s="474">
        <v>14.5</v>
      </c>
      <c r="J101" s="431"/>
      <c r="K101" s="460">
        <f t="shared" si="82"/>
        <v>0</v>
      </c>
      <c r="L101" s="431"/>
      <c r="M101" s="431"/>
      <c r="N101" s="460"/>
      <c r="O101" s="431"/>
      <c r="P101" s="431"/>
      <c r="Q101" s="474">
        <f t="shared" si="99"/>
        <v>300</v>
      </c>
      <c r="R101" s="474">
        <v>285.5</v>
      </c>
      <c r="S101" s="474">
        <v>14.5</v>
      </c>
      <c r="T101" s="431"/>
      <c r="U101" s="428"/>
      <c r="V101" s="428"/>
      <c r="W101" s="428"/>
      <c r="X101" s="425"/>
      <c r="Y101" s="431"/>
      <c r="Z101" s="431"/>
      <c r="AA101" s="431"/>
      <c r="AB101" s="460"/>
      <c r="AC101" s="460"/>
      <c r="AD101" s="431"/>
      <c r="AE101" s="460"/>
      <c r="AF101" s="460"/>
      <c r="AG101" s="474">
        <f t="shared" si="100"/>
        <v>300</v>
      </c>
      <c r="AH101" s="474">
        <v>285.5</v>
      </c>
      <c r="AI101" s="474">
        <v>14.5</v>
      </c>
      <c r="AJ101" s="431"/>
      <c r="AK101" s="431"/>
      <c r="AL101" s="8"/>
    </row>
    <row r="102" spans="1:41" ht="45" hidden="1">
      <c r="A102" s="8">
        <f t="shared" si="97"/>
        <v>18</v>
      </c>
      <c r="B102" s="472" t="s">
        <v>1120</v>
      </c>
      <c r="C102" s="473" t="s">
        <v>1121</v>
      </c>
      <c r="D102" s="9" t="s">
        <v>55</v>
      </c>
      <c r="E102" s="20"/>
      <c r="F102" s="9" t="s">
        <v>55</v>
      </c>
      <c r="G102" s="474">
        <f t="shared" si="98"/>
        <v>239.6</v>
      </c>
      <c r="H102" s="474">
        <v>228</v>
      </c>
      <c r="I102" s="474">
        <v>11.6</v>
      </c>
      <c r="J102" s="431"/>
      <c r="K102" s="460">
        <f t="shared" si="82"/>
        <v>0</v>
      </c>
      <c r="L102" s="431"/>
      <c r="M102" s="431"/>
      <c r="N102" s="460"/>
      <c r="O102" s="431"/>
      <c r="P102" s="431"/>
      <c r="Q102" s="474">
        <f t="shared" si="99"/>
        <v>239.6</v>
      </c>
      <c r="R102" s="474">
        <v>228</v>
      </c>
      <c r="S102" s="474">
        <v>11.6</v>
      </c>
      <c r="T102" s="431"/>
      <c r="U102" s="428"/>
      <c r="V102" s="428"/>
      <c r="W102" s="428"/>
      <c r="X102" s="425"/>
      <c r="Y102" s="431"/>
      <c r="Z102" s="431"/>
      <c r="AA102" s="431"/>
      <c r="AB102" s="460"/>
      <c r="AC102" s="460"/>
      <c r="AD102" s="431"/>
      <c r="AE102" s="460"/>
      <c r="AF102" s="460"/>
      <c r="AG102" s="474">
        <f t="shared" si="100"/>
        <v>239.6</v>
      </c>
      <c r="AH102" s="474">
        <v>228</v>
      </c>
      <c r="AI102" s="474">
        <v>11.6</v>
      </c>
      <c r="AJ102" s="431"/>
      <c r="AK102" s="431"/>
      <c r="AL102" s="8"/>
    </row>
    <row r="103" spans="1:41" ht="30" hidden="1">
      <c r="A103" s="8">
        <f t="shared" si="97"/>
        <v>19</v>
      </c>
      <c r="B103" s="349" t="s">
        <v>802</v>
      </c>
      <c r="C103" s="8" t="s">
        <v>803</v>
      </c>
      <c r="D103" s="8"/>
      <c r="E103" s="20" t="s">
        <v>804</v>
      </c>
      <c r="F103" s="19" t="s">
        <v>55</v>
      </c>
      <c r="G103" s="425">
        <f t="shared" si="86"/>
        <v>498.75</v>
      </c>
      <c r="H103" s="425">
        <v>475</v>
      </c>
      <c r="I103" s="425">
        <f>H103*5%</f>
        <v>23.75</v>
      </c>
      <c r="J103" s="431"/>
      <c r="K103" s="460">
        <f t="shared" si="82"/>
        <v>0</v>
      </c>
      <c r="L103" s="431"/>
      <c r="M103" s="431"/>
      <c r="N103" s="460"/>
      <c r="O103" s="431"/>
      <c r="P103" s="431"/>
      <c r="Q103" s="425">
        <f t="shared" ref="Q103:Q104" si="101">R103+S103</f>
        <v>498.75</v>
      </c>
      <c r="R103" s="425">
        <v>475</v>
      </c>
      <c r="S103" s="425">
        <f>R103*5%</f>
        <v>23.75</v>
      </c>
      <c r="T103" s="431"/>
      <c r="U103" s="428">
        <f t="shared" si="83"/>
        <v>0</v>
      </c>
      <c r="V103" s="428">
        <f t="shared" si="84"/>
        <v>0</v>
      </c>
      <c r="W103" s="428">
        <f t="shared" si="84"/>
        <v>0</v>
      </c>
      <c r="X103" s="425">
        <f t="shared" si="89"/>
        <v>0</v>
      </c>
      <c r="Y103" s="431"/>
      <c r="Z103" s="431"/>
      <c r="AA103" s="431"/>
      <c r="AB103" s="460"/>
      <c r="AC103" s="460"/>
      <c r="AD103" s="431"/>
      <c r="AE103" s="460"/>
      <c r="AF103" s="460"/>
      <c r="AG103" s="425">
        <f t="shared" ref="AG103:AG104" si="102">AH103+AI103</f>
        <v>498.75</v>
      </c>
      <c r="AH103" s="425">
        <v>475</v>
      </c>
      <c r="AI103" s="425">
        <f>AH103*5%</f>
        <v>23.75</v>
      </c>
      <c r="AJ103" s="431"/>
      <c r="AK103" s="431"/>
      <c r="AL103" s="8"/>
    </row>
    <row r="104" spans="1:41" ht="45" hidden="1">
      <c r="A104" s="8">
        <f t="shared" si="97"/>
        <v>20</v>
      </c>
      <c r="B104" s="349" t="s">
        <v>1122</v>
      </c>
      <c r="C104" s="8" t="s">
        <v>1123</v>
      </c>
      <c r="D104" s="8"/>
      <c r="E104" s="20"/>
      <c r="F104" s="19" t="s">
        <v>55</v>
      </c>
      <c r="G104" s="425"/>
      <c r="H104" s="425"/>
      <c r="I104" s="425"/>
      <c r="J104" s="431"/>
      <c r="K104" s="460"/>
      <c r="L104" s="431"/>
      <c r="M104" s="431"/>
      <c r="N104" s="425">
        <f t="shared" ref="N104" si="103">O104+P104</f>
        <v>739.57415999999989</v>
      </c>
      <c r="O104" s="425">
        <f>722.3+9.37416</f>
        <v>731.67415999999992</v>
      </c>
      <c r="P104" s="425">
        <v>7.9</v>
      </c>
      <c r="Q104" s="425">
        <f t="shared" si="101"/>
        <v>739.57415999999989</v>
      </c>
      <c r="R104" s="425">
        <f>722.3+9.37416</f>
        <v>731.67415999999992</v>
      </c>
      <c r="S104" s="425">
        <v>7.9</v>
      </c>
      <c r="T104" s="503" t="s">
        <v>1169</v>
      </c>
      <c r="U104" s="428"/>
      <c r="V104" s="428"/>
      <c r="W104" s="428"/>
      <c r="X104" s="425"/>
      <c r="Y104" s="431"/>
      <c r="Z104" s="431"/>
      <c r="AA104" s="431"/>
      <c r="AB104" s="460"/>
      <c r="AC104" s="460"/>
      <c r="AD104" s="431"/>
      <c r="AE104" s="460"/>
      <c r="AF104" s="460"/>
      <c r="AG104" s="425">
        <f t="shared" si="102"/>
        <v>739.57415999999989</v>
      </c>
      <c r="AH104" s="425">
        <f>722.3+9.37416</f>
        <v>731.67415999999992</v>
      </c>
      <c r="AI104" s="425">
        <v>7.9</v>
      </c>
      <c r="AJ104" s="431"/>
      <c r="AK104" s="431"/>
      <c r="AL104" s="8"/>
    </row>
    <row r="105" spans="1:41" s="14" customFormat="1" ht="23.25" customHeight="1">
      <c r="A105" s="4" t="s">
        <v>993</v>
      </c>
      <c r="B105" s="486" t="s">
        <v>223</v>
      </c>
      <c r="C105" s="402"/>
      <c r="D105" s="402"/>
      <c r="E105" s="401">
        <v>0</v>
      </c>
      <c r="F105" s="401"/>
      <c r="G105" s="426">
        <f>SUM(G106:G119)</f>
        <v>4514.05</v>
      </c>
      <c r="H105" s="426">
        <f t="shared" ref="H105:S105" si="104">SUM(H106:H119)</f>
        <v>4297.9500000000007</v>
      </c>
      <c r="I105" s="426">
        <f t="shared" si="104"/>
        <v>216.1</v>
      </c>
      <c r="J105" s="426">
        <f t="shared" si="104"/>
        <v>0</v>
      </c>
      <c r="K105" s="426">
        <f t="shared" si="104"/>
        <v>514.25409999999988</v>
      </c>
      <c r="L105" s="426">
        <f t="shared" si="104"/>
        <v>497.52</v>
      </c>
      <c r="M105" s="426">
        <f t="shared" si="104"/>
        <v>16.734099999999998</v>
      </c>
      <c r="N105" s="426">
        <f t="shared" si="104"/>
        <v>514.25409999999999</v>
      </c>
      <c r="O105" s="426">
        <f t="shared" si="104"/>
        <v>497.52000000000004</v>
      </c>
      <c r="P105" s="426">
        <f t="shared" si="104"/>
        <v>16.734099999999998</v>
      </c>
      <c r="Q105" s="426">
        <f t="shared" si="104"/>
        <v>4514.05</v>
      </c>
      <c r="R105" s="426">
        <f t="shared" si="104"/>
        <v>4297.9500000000007</v>
      </c>
      <c r="S105" s="426">
        <f t="shared" si="104"/>
        <v>216.1</v>
      </c>
      <c r="T105" s="426"/>
      <c r="U105" s="426">
        <f t="shared" ref="U105:AF105" si="105">SUM(U106:U117)</f>
        <v>3012.2959000000005</v>
      </c>
      <c r="V105" s="426">
        <f t="shared" si="105"/>
        <v>2857.7400000000002</v>
      </c>
      <c r="W105" s="426">
        <f t="shared" si="105"/>
        <v>154.55590000000001</v>
      </c>
      <c r="X105" s="426">
        <f t="shared" si="105"/>
        <v>1113.0999999999999</v>
      </c>
      <c r="Y105" s="426">
        <f t="shared" si="105"/>
        <v>1073.7</v>
      </c>
      <c r="Z105" s="426">
        <f t="shared" si="105"/>
        <v>39.4</v>
      </c>
      <c r="AA105" s="426">
        <f t="shared" si="105"/>
        <v>791.29590000000007</v>
      </c>
      <c r="AB105" s="426">
        <f t="shared" si="105"/>
        <v>737.04</v>
      </c>
      <c r="AC105" s="426">
        <f t="shared" si="105"/>
        <v>54.255899999999997</v>
      </c>
      <c r="AD105" s="426">
        <f t="shared" si="105"/>
        <v>1107.9000000000001</v>
      </c>
      <c r="AE105" s="426">
        <f t="shared" si="105"/>
        <v>1047</v>
      </c>
      <c r="AF105" s="426">
        <f t="shared" si="105"/>
        <v>60.900000000000006</v>
      </c>
      <c r="AG105" s="426">
        <f>SUM(AG106:AG119)</f>
        <v>1500</v>
      </c>
      <c r="AH105" s="426">
        <f>SUM(AH106:AH119)</f>
        <v>1440.21</v>
      </c>
      <c r="AI105" s="426">
        <f>SUM(AI106:AI119)</f>
        <v>59.79</v>
      </c>
      <c r="AJ105" s="426"/>
      <c r="AK105" s="426">
        <f>SUM(AK106:AK117)</f>
        <v>0</v>
      </c>
      <c r="AL105" s="16"/>
      <c r="AM105" s="357">
        <f>+'NĂM 2022'!K46+'NĂM 2023'!N45+'NĂM 2024'!J48+'NĂM 2025'!J43</f>
        <v>4514.05</v>
      </c>
      <c r="AN105" s="357">
        <f>+'NĂM 2022'!L46+'NĂM 2023'!O45+'NĂM 2024'!K48+'NĂM 2025'!K43</f>
        <v>4297.9500000000007</v>
      </c>
      <c r="AO105" s="357">
        <f>+'NĂM 2022'!M46+'NĂM 2023'!P45+'NĂM 2024'!L48+'NĂM 2025'!L43</f>
        <v>216.1</v>
      </c>
    </row>
    <row r="106" spans="1:41" s="143" customFormat="1" ht="60" hidden="1">
      <c r="A106" s="138">
        <v>1</v>
      </c>
      <c r="B106" s="316" t="s">
        <v>224</v>
      </c>
      <c r="C106" s="138" t="s">
        <v>225</v>
      </c>
      <c r="D106" s="138"/>
      <c r="E106" s="138" t="s">
        <v>226</v>
      </c>
      <c r="F106" s="148" t="s">
        <v>52</v>
      </c>
      <c r="G106" s="427">
        <f t="shared" si="86"/>
        <v>270.85000000000002</v>
      </c>
      <c r="H106" s="427">
        <v>257.85000000000002</v>
      </c>
      <c r="I106" s="427">
        <v>13</v>
      </c>
      <c r="J106" s="428"/>
      <c r="K106" s="460">
        <f>+G106-Q106</f>
        <v>0</v>
      </c>
      <c r="L106" s="428"/>
      <c r="M106" s="428"/>
      <c r="N106" s="460"/>
      <c r="O106" s="428"/>
      <c r="P106" s="428"/>
      <c r="Q106" s="444">
        <v>270.85000000000002</v>
      </c>
      <c r="R106" s="428">
        <v>257.85000000000002</v>
      </c>
      <c r="S106" s="428">
        <v>13</v>
      </c>
      <c r="T106" s="428"/>
      <c r="U106" s="428">
        <f>+V106+W106</f>
        <v>270.85000000000002</v>
      </c>
      <c r="V106" s="428">
        <f>+Y106+AB106+AE106</f>
        <v>257.85000000000002</v>
      </c>
      <c r="W106" s="428">
        <f>+Z106+AC106+AF106</f>
        <v>13</v>
      </c>
      <c r="X106" s="425">
        <f t="shared" si="89"/>
        <v>270.85000000000002</v>
      </c>
      <c r="Y106" s="427">
        <v>257.85000000000002</v>
      </c>
      <c r="Z106" s="427">
        <v>13</v>
      </c>
      <c r="AA106" s="427"/>
      <c r="AB106" s="458"/>
      <c r="AC106" s="458"/>
      <c r="AD106" s="427"/>
      <c r="AE106" s="458"/>
      <c r="AF106" s="458"/>
      <c r="AG106" s="427"/>
      <c r="AH106" s="458"/>
      <c r="AI106" s="458"/>
      <c r="AJ106" s="427"/>
      <c r="AK106" s="428"/>
      <c r="AL106" s="142"/>
      <c r="AM106" s="443">
        <f>+G105-U105</f>
        <v>1501.7540999999997</v>
      </c>
      <c r="AN106" s="443">
        <f>+H105-V105</f>
        <v>1440.2100000000005</v>
      </c>
      <c r="AO106" s="443">
        <f>+I105-W105</f>
        <v>61.544099999999986</v>
      </c>
    </row>
    <row r="107" spans="1:41" s="143" customFormat="1" ht="60" hidden="1">
      <c r="A107" s="138">
        <f>+A106+1</f>
        <v>2</v>
      </c>
      <c r="B107" s="316" t="s">
        <v>227</v>
      </c>
      <c r="C107" s="138" t="s">
        <v>228</v>
      </c>
      <c r="D107" s="138"/>
      <c r="E107" s="138" t="s">
        <v>229</v>
      </c>
      <c r="F107" s="148" t="s">
        <v>52</v>
      </c>
      <c r="G107" s="427">
        <f t="shared" si="86"/>
        <v>629.85</v>
      </c>
      <c r="H107" s="427">
        <v>599.85</v>
      </c>
      <c r="I107" s="427">
        <v>30</v>
      </c>
      <c r="J107" s="428"/>
      <c r="K107" s="460">
        <f>+L107+M107</f>
        <v>1.7541000000000011</v>
      </c>
      <c r="L107" s="428"/>
      <c r="M107" s="428">
        <f>+I107-S107</f>
        <v>1.7541000000000011</v>
      </c>
      <c r="N107" s="460"/>
      <c r="O107" s="428"/>
      <c r="P107" s="428"/>
      <c r="Q107" s="444">
        <v>628.09590000000003</v>
      </c>
      <c r="R107" s="428">
        <v>599.85</v>
      </c>
      <c r="S107" s="428">
        <v>28.245899999999999</v>
      </c>
      <c r="T107" s="428"/>
      <c r="U107" s="428">
        <f t="shared" ref="U107:U117" si="106">+V107+W107</f>
        <v>628.09590000000003</v>
      </c>
      <c r="V107" s="428">
        <f t="shared" ref="V107:W117" si="107">+Y107+AB107+AE107</f>
        <v>599.85</v>
      </c>
      <c r="W107" s="428">
        <f t="shared" si="107"/>
        <v>28.245899999999999</v>
      </c>
      <c r="X107" s="425">
        <f t="shared" si="89"/>
        <v>572.4</v>
      </c>
      <c r="Y107" s="427">
        <v>558</v>
      </c>
      <c r="Z107" s="427">
        <v>14.4</v>
      </c>
      <c r="AA107" s="427">
        <f>+AB107+AC107</f>
        <v>55.695900000000002</v>
      </c>
      <c r="AB107" s="458">
        <v>41.85</v>
      </c>
      <c r="AC107" s="458">
        <f>15.6-1.7541</f>
        <v>13.8459</v>
      </c>
      <c r="AD107" s="427"/>
      <c r="AE107" s="458"/>
      <c r="AF107" s="458"/>
      <c r="AG107" s="427"/>
      <c r="AH107" s="458"/>
      <c r="AI107" s="458"/>
      <c r="AJ107" s="427"/>
      <c r="AK107" s="428"/>
      <c r="AL107" s="142"/>
      <c r="AM107" s="358">
        <f>+AM106-AG105</f>
        <v>1.7540999999996529</v>
      </c>
      <c r="AN107" s="358">
        <f t="shared" ref="AN107:AO107" si="108">+AN106-AH105</f>
        <v>0</v>
      </c>
      <c r="AO107" s="358">
        <f t="shared" si="108"/>
        <v>1.7540999999999869</v>
      </c>
    </row>
    <row r="108" spans="1:41" s="143" customFormat="1" ht="75" hidden="1">
      <c r="A108" s="138">
        <f t="shared" ref="A108:A119" si="109">+A107+1</f>
        <v>3</v>
      </c>
      <c r="B108" s="316" t="s">
        <v>230</v>
      </c>
      <c r="C108" s="138" t="s">
        <v>231</v>
      </c>
      <c r="D108" s="138"/>
      <c r="E108" s="138" t="s">
        <v>110</v>
      </c>
      <c r="F108" s="148" t="s">
        <v>52</v>
      </c>
      <c r="G108" s="427">
        <f t="shared" si="86"/>
        <v>269.85000000000002</v>
      </c>
      <c r="H108" s="427">
        <v>257.85000000000002</v>
      </c>
      <c r="I108" s="427">
        <v>12</v>
      </c>
      <c r="J108" s="428"/>
      <c r="K108" s="460">
        <f t="shared" ref="K108:K117" si="110">+G108-Q108</f>
        <v>0</v>
      </c>
      <c r="L108" s="428"/>
      <c r="M108" s="428"/>
      <c r="N108" s="460"/>
      <c r="O108" s="428"/>
      <c r="P108" s="428"/>
      <c r="Q108" s="444">
        <v>269.85000000000002</v>
      </c>
      <c r="R108" s="428">
        <v>257.85000000000002</v>
      </c>
      <c r="S108" s="428">
        <v>12</v>
      </c>
      <c r="T108" s="428"/>
      <c r="U108" s="428">
        <f t="shared" si="106"/>
        <v>269.85000000000002</v>
      </c>
      <c r="V108" s="428">
        <f t="shared" si="107"/>
        <v>257.85000000000002</v>
      </c>
      <c r="W108" s="428">
        <f t="shared" si="107"/>
        <v>12</v>
      </c>
      <c r="X108" s="425">
        <f t="shared" si="89"/>
        <v>269.85000000000002</v>
      </c>
      <c r="Y108" s="427">
        <v>257.85000000000002</v>
      </c>
      <c r="Z108" s="427">
        <v>12</v>
      </c>
      <c r="AA108" s="427"/>
      <c r="AB108" s="458"/>
      <c r="AC108" s="458"/>
      <c r="AD108" s="427"/>
      <c r="AE108" s="458"/>
      <c r="AF108" s="458"/>
      <c r="AG108" s="427"/>
      <c r="AH108" s="458"/>
      <c r="AI108" s="458"/>
      <c r="AJ108" s="427"/>
      <c r="AK108" s="428"/>
      <c r="AL108" s="142"/>
      <c r="AM108" s="358"/>
      <c r="AN108" s="358"/>
      <c r="AO108" s="358"/>
    </row>
    <row r="109" spans="1:41" s="143" customFormat="1" ht="60" hidden="1">
      <c r="A109" s="138">
        <f t="shared" si="109"/>
        <v>4</v>
      </c>
      <c r="B109" s="316" t="s">
        <v>232</v>
      </c>
      <c r="C109" s="138" t="s">
        <v>225</v>
      </c>
      <c r="D109" s="138"/>
      <c r="E109" s="138" t="s">
        <v>226</v>
      </c>
      <c r="F109" s="148" t="s">
        <v>53</v>
      </c>
      <c r="G109" s="427">
        <f t="shared" si="86"/>
        <v>357</v>
      </c>
      <c r="H109" s="427">
        <v>342</v>
      </c>
      <c r="I109" s="427">
        <v>15</v>
      </c>
      <c r="J109" s="428"/>
      <c r="K109" s="460"/>
      <c r="L109" s="428"/>
      <c r="M109" s="428"/>
      <c r="N109" s="460">
        <f>+O109+P109</f>
        <v>14.249999999999989</v>
      </c>
      <c r="O109" s="428">
        <f>+R109-H109</f>
        <v>7.5099999999999909</v>
      </c>
      <c r="P109" s="428">
        <f>+S109-I109</f>
        <v>6.7399999999999984</v>
      </c>
      <c r="Q109" s="444">
        <v>371.25</v>
      </c>
      <c r="R109" s="428">
        <v>349.51</v>
      </c>
      <c r="S109" s="428">
        <v>21.74</v>
      </c>
      <c r="T109" s="428"/>
      <c r="U109" s="428">
        <f t="shared" si="106"/>
        <v>371.25</v>
      </c>
      <c r="V109" s="428">
        <f t="shared" si="107"/>
        <v>349.51</v>
      </c>
      <c r="W109" s="428">
        <f t="shared" si="107"/>
        <v>21.74</v>
      </c>
      <c r="X109" s="425">
        <f t="shared" si="89"/>
        <v>0</v>
      </c>
      <c r="Y109" s="428"/>
      <c r="Z109" s="428"/>
      <c r="AA109" s="428">
        <f>+AB109+AC109</f>
        <v>371.25</v>
      </c>
      <c r="AB109" s="460">
        <v>349.51</v>
      </c>
      <c r="AC109" s="460">
        <v>21.74</v>
      </c>
      <c r="AD109" s="428"/>
      <c r="AE109" s="460"/>
      <c r="AF109" s="460"/>
      <c r="AG109" s="428"/>
      <c r="AH109" s="460"/>
      <c r="AI109" s="460"/>
      <c r="AJ109" s="428"/>
      <c r="AK109" s="428"/>
      <c r="AL109" s="142"/>
      <c r="AM109" s="358"/>
      <c r="AN109" s="358"/>
      <c r="AO109" s="358"/>
    </row>
    <row r="110" spans="1:41" s="143" customFormat="1" ht="75" hidden="1">
      <c r="A110" s="138">
        <f t="shared" si="109"/>
        <v>5</v>
      </c>
      <c r="B110" s="316" t="s">
        <v>233</v>
      </c>
      <c r="C110" s="138" t="s">
        <v>231</v>
      </c>
      <c r="D110" s="138"/>
      <c r="E110" s="138" t="s">
        <v>110</v>
      </c>
      <c r="F110" s="148" t="s">
        <v>53</v>
      </c>
      <c r="G110" s="427">
        <f t="shared" si="86"/>
        <v>359.1</v>
      </c>
      <c r="H110" s="427">
        <v>342</v>
      </c>
      <c r="I110" s="427">
        <v>17.100000000000001</v>
      </c>
      <c r="J110" s="428"/>
      <c r="K110" s="460"/>
      <c r="L110" s="428"/>
      <c r="M110" s="428"/>
      <c r="N110" s="460">
        <f t="shared" ref="N110:N111" si="111">+O110+P110</f>
        <v>5.2500000000000071</v>
      </c>
      <c r="O110" s="428">
        <f t="shared" ref="O110:P111" si="112">+R110-H110</f>
        <v>3.6800000000000068</v>
      </c>
      <c r="P110" s="428">
        <f t="shared" si="112"/>
        <v>1.5700000000000003</v>
      </c>
      <c r="Q110" s="444">
        <v>364.35</v>
      </c>
      <c r="R110" s="428">
        <v>345.68</v>
      </c>
      <c r="S110" s="428">
        <v>18.670000000000002</v>
      </c>
      <c r="T110" s="428"/>
      <c r="U110" s="428">
        <f t="shared" si="106"/>
        <v>364.35</v>
      </c>
      <c r="V110" s="428">
        <f t="shared" si="107"/>
        <v>345.68</v>
      </c>
      <c r="W110" s="428">
        <f t="shared" si="107"/>
        <v>18.670000000000002</v>
      </c>
      <c r="X110" s="425">
        <f t="shared" si="89"/>
        <v>0</v>
      </c>
      <c r="Y110" s="428"/>
      <c r="Z110" s="428"/>
      <c r="AA110" s="428">
        <f>+AB110+AC110</f>
        <v>364.35</v>
      </c>
      <c r="AB110" s="460">
        <v>345.68</v>
      </c>
      <c r="AC110" s="460">
        <v>18.670000000000002</v>
      </c>
      <c r="AD110" s="428"/>
      <c r="AE110" s="460"/>
      <c r="AF110" s="460"/>
      <c r="AG110" s="428"/>
      <c r="AH110" s="460"/>
      <c r="AI110" s="460"/>
      <c r="AJ110" s="428"/>
      <c r="AK110" s="428"/>
      <c r="AL110" s="142"/>
      <c r="AM110" s="358"/>
      <c r="AN110" s="358"/>
      <c r="AO110" s="358"/>
    </row>
    <row r="111" spans="1:41" s="143" customFormat="1" ht="75" hidden="1">
      <c r="A111" s="138">
        <f t="shared" si="109"/>
        <v>6</v>
      </c>
      <c r="B111" s="316" t="s">
        <v>234</v>
      </c>
      <c r="C111" s="138" t="s">
        <v>231</v>
      </c>
      <c r="D111" s="138"/>
      <c r="E111" s="138" t="s">
        <v>235</v>
      </c>
      <c r="F111" s="148" t="s">
        <v>53</v>
      </c>
      <c r="G111" s="427">
        <f t="shared" si="86"/>
        <v>320</v>
      </c>
      <c r="H111" s="427">
        <v>300</v>
      </c>
      <c r="I111" s="427">
        <v>20</v>
      </c>
      <c r="J111" s="428"/>
      <c r="K111" s="460"/>
      <c r="L111" s="428"/>
      <c r="M111" s="428"/>
      <c r="N111" s="460">
        <f t="shared" si="111"/>
        <v>49.3</v>
      </c>
      <c r="O111" s="428">
        <f t="shared" si="112"/>
        <v>49</v>
      </c>
      <c r="P111" s="428">
        <f t="shared" si="112"/>
        <v>0.30000000000000071</v>
      </c>
      <c r="Q111" s="444">
        <v>369.3</v>
      </c>
      <c r="R111" s="428">
        <v>349</v>
      </c>
      <c r="S111" s="428">
        <v>20.3</v>
      </c>
      <c r="T111" s="428"/>
      <c r="U111" s="428">
        <f t="shared" si="106"/>
        <v>369.3</v>
      </c>
      <c r="V111" s="428">
        <f t="shared" si="107"/>
        <v>349</v>
      </c>
      <c r="W111" s="428">
        <f t="shared" si="107"/>
        <v>20.3</v>
      </c>
      <c r="X111" s="425">
        <f t="shared" si="89"/>
        <v>0</v>
      </c>
      <c r="Y111" s="428"/>
      <c r="Z111" s="428"/>
      <c r="AA111" s="428"/>
      <c r="AB111" s="460"/>
      <c r="AC111" s="460"/>
      <c r="AD111" s="428">
        <f>+AE111+AF111</f>
        <v>369.3</v>
      </c>
      <c r="AE111" s="460">
        <v>349</v>
      </c>
      <c r="AF111" s="460">
        <v>20.3</v>
      </c>
      <c r="AG111" s="428"/>
      <c r="AH111" s="460"/>
      <c r="AI111" s="460"/>
      <c r="AJ111" s="428"/>
      <c r="AK111" s="428"/>
      <c r="AL111" s="142"/>
      <c r="AM111" s="358"/>
      <c r="AN111" s="358"/>
      <c r="AO111" s="358"/>
    </row>
    <row r="112" spans="1:41" s="143" customFormat="1" ht="45" hidden="1">
      <c r="A112" s="138">
        <f t="shared" si="109"/>
        <v>7</v>
      </c>
      <c r="B112" s="316" t="s">
        <v>236</v>
      </c>
      <c r="C112" s="138" t="s">
        <v>228</v>
      </c>
      <c r="D112" s="138"/>
      <c r="E112" s="138" t="s">
        <v>237</v>
      </c>
      <c r="F112" s="148" t="s">
        <v>53</v>
      </c>
      <c r="G112" s="427">
        <f t="shared" si="86"/>
        <v>630</v>
      </c>
      <c r="H112" s="427">
        <v>600</v>
      </c>
      <c r="I112" s="427">
        <v>30</v>
      </c>
      <c r="J112" s="428"/>
      <c r="K112" s="460">
        <f t="shared" si="110"/>
        <v>260.7</v>
      </c>
      <c r="L112" s="428">
        <f>+H112-R112</f>
        <v>251</v>
      </c>
      <c r="M112" s="428">
        <f>+I112-S112</f>
        <v>9.6999999999999993</v>
      </c>
      <c r="N112" s="460"/>
      <c r="O112" s="428"/>
      <c r="P112" s="428"/>
      <c r="Q112" s="444">
        <v>369.3</v>
      </c>
      <c r="R112" s="428">
        <v>349</v>
      </c>
      <c r="S112" s="428">
        <v>20.3</v>
      </c>
      <c r="T112" s="428"/>
      <c r="U112" s="428">
        <f t="shared" si="106"/>
        <v>369.3</v>
      </c>
      <c r="V112" s="428">
        <f t="shared" si="107"/>
        <v>349</v>
      </c>
      <c r="W112" s="428">
        <f t="shared" si="107"/>
        <v>20.3</v>
      </c>
      <c r="X112" s="425">
        <f t="shared" si="89"/>
        <v>0</v>
      </c>
      <c r="Y112" s="428"/>
      <c r="Z112" s="428"/>
      <c r="AA112" s="428"/>
      <c r="AB112" s="460"/>
      <c r="AC112" s="460"/>
      <c r="AD112" s="428">
        <f>+AE112+AF112</f>
        <v>369.3</v>
      </c>
      <c r="AE112" s="460">
        <v>349</v>
      </c>
      <c r="AF112" s="460">
        <v>20.3</v>
      </c>
      <c r="AG112" s="428"/>
      <c r="AH112" s="460"/>
      <c r="AI112" s="460"/>
      <c r="AJ112" s="428"/>
      <c r="AK112" s="428"/>
      <c r="AL112" s="142"/>
      <c r="AM112" s="358"/>
      <c r="AN112" s="358"/>
      <c r="AO112" s="358"/>
    </row>
    <row r="113" spans="1:41" s="143" customFormat="1" ht="75" hidden="1">
      <c r="A113" s="138">
        <f t="shared" si="109"/>
        <v>8</v>
      </c>
      <c r="B113" s="316" t="s">
        <v>242</v>
      </c>
      <c r="C113" s="138" t="s">
        <v>225</v>
      </c>
      <c r="D113" s="138"/>
      <c r="E113" s="138" t="s">
        <v>104</v>
      </c>
      <c r="F113" s="138" t="s">
        <v>54</v>
      </c>
      <c r="G113" s="427">
        <f>H113+I113</f>
        <v>557.79999999999995</v>
      </c>
      <c r="H113" s="427">
        <v>532.79999999999995</v>
      </c>
      <c r="I113" s="427">
        <v>25</v>
      </c>
      <c r="J113" s="428"/>
      <c r="K113" s="460">
        <f t="shared" si="110"/>
        <v>188.49999999999994</v>
      </c>
      <c r="L113" s="428">
        <f>+H113-R113</f>
        <v>183.79999999999995</v>
      </c>
      <c r="M113" s="428">
        <f>+I113-S113</f>
        <v>4.6999999999999993</v>
      </c>
      <c r="N113" s="460"/>
      <c r="O113" s="428"/>
      <c r="P113" s="428"/>
      <c r="Q113" s="444">
        <v>369.3</v>
      </c>
      <c r="R113" s="428">
        <v>349</v>
      </c>
      <c r="S113" s="428">
        <v>20.3</v>
      </c>
      <c r="T113" s="428"/>
      <c r="U113" s="428">
        <f>+V113+W113</f>
        <v>369.3</v>
      </c>
      <c r="V113" s="428">
        <f>+Y113+AB113+AE113</f>
        <v>349</v>
      </c>
      <c r="W113" s="428">
        <f>+Z113+AC113+AF113</f>
        <v>20.3</v>
      </c>
      <c r="X113" s="425">
        <f>Y113+Z113</f>
        <v>0</v>
      </c>
      <c r="Y113" s="428"/>
      <c r="Z113" s="428"/>
      <c r="AA113" s="428"/>
      <c r="AB113" s="460"/>
      <c r="AC113" s="460"/>
      <c r="AD113" s="428">
        <f>+AE113+AF113</f>
        <v>369.3</v>
      </c>
      <c r="AE113" s="460">
        <v>349</v>
      </c>
      <c r="AF113" s="460">
        <v>20.3</v>
      </c>
      <c r="AG113" s="428"/>
      <c r="AH113" s="460"/>
      <c r="AI113" s="460"/>
      <c r="AJ113" s="428"/>
      <c r="AK113" s="428"/>
      <c r="AL113" s="142"/>
      <c r="AM113" s="358"/>
      <c r="AN113" s="358"/>
      <c r="AO113" s="358"/>
    </row>
    <row r="114" spans="1:41" s="143" customFormat="1" ht="75" hidden="1">
      <c r="A114" s="138">
        <f t="shared" si="109"/>
        <v>9</v>
      </c>
      <c r="B114" s="316" t="s">
        <v>238</v>
      </c>
      <c r="C114" s="138" t="s">
        <v>225</v>
      </c>
      <c r="D114" s="138"/>
      <c r="E114" s="138" t="s">
        <v>239</v>
      </c>
      <c r="F114" s="148" t="s">
        <v>53</v>
      </c>
      <c r="G114" s="427">
        <f t="shared" si="86"/>
        <v>315</v>
      </c>
      <c r="H114" s="427">
        <v>300</v>
      </c>
      <c r="I114" s="427">
        <v>15</v>
      </c>
      <c r="J114" s="428"/>
      <c r="K114" s="460">
        <f t="shared" si="110"/>
        <v>0</v>
      </c>
      <c r="L114" s="428"/>
      <c r="M114" s="428"/>
      <c r="N114" s="460"/>
      <c r="O114" s="428"/>
      <c r="P114" s="428"/>
      <c r="Q114" s="427">
        <f t="shared" ref="Q114:Q117" si="113">R114+S114</f>
        <v>315</v>
      </c>
      <c r="R114" s="427">
        <v>300</v>
      </c>
      <c r="S114" s="427">
        <v>15</v>
      </c>
      <c r="T114" s="428"/>
      <c r="U114" s="428">
        <f t="shared" si="106"/>
        <v>0</v>
      </c>
      <c r="V114" s="428">
        <f t="shared" si="107"/>
        <v>0</v>
      </c>
      <c r="W114" s="428">
        <f t="shared" si="107"/>
        <v>0</v>
      </c>
      <c r="X114" s="425">
        <f t="shared" si="89"/>
        <v>0</v>
      </c>
      <c r="Y114" s="428"/>
      <c r="Z114" s="428"/>
      <c r="AA114" s="428"/>
      <c r="AB114" s="460"/>
      <c r="AC114" s="460"/>
      <c r="AD114" s="428"/>
      <c r="AE114" s="460"/>
      <c r="AF114" s="460"/>
      <c r="AG114" s="427">
        <f t="shared" ref="AG114:AG117" si="114">AH114+AI114</f>
        <v>315</v>
      </c>
      <c r="AH114" s="427">
        <v>300</v>
      </c>
      <c r="AI114" s="427">
        <v>15</v>
      </c>
      <c r="AJ114" s="428"/>
      <c r="AK114" s="428"/>
      <c r="AL114" s="142"/>
      <c r="AM114" s="358"/>
      <c r="AN114" s="358"/>
      <c r="AO114" s="358"/>
    </row>
    <row r="115" spans="1:41" s="143" customFormat="1" ht="45" hidden="1">
      <c r="A115" s="138">
        <f t="shared" si="109"/>
        <v>10</v>
      </c>
      <c r="B115" s="316" t="s">
        <v>240</v>
      </c>
      <c r="C115" s="138" t="s">
        <v>231</v>
      </c>
      <c r="D115" s="138"/>
      <c r="E115" s="138" t="s">
        <v>241</v>
      </c>
      <c r="F115" s="138" t="s">
        <v>54</v>
      </c>
      <c r="G115" s="427">
        <f t="shared" si="86"/>
        <v>315</v>
      </c>
      <c r="H115" s="427">
        <v>300</v>
      </c>
      <c r="I115" s="427">
        <v>15</v>
      </c>
      <c r="J115" s="428"/>
      <c r="K115" s="460">
        <f t="shared" si="110"/>
        <v>63.300000000000011</v>
      </c>
      <c r="L115" s="428">
        <f>+H115-R115</f>
        <v>62.72</v>
      </c>
      <c r="M115" s="428">
        <f>+I115-S115</f>
        <v>0.58000000000000007</v>
      </c>
      <c r="N115" s="460"/>
      <c r="O115" s="428"/>
      <c r="P115" s="428"/>
      <c r="Q115" s="427">
        <f t="shared" si="113"/>
        <v>251.7</v>
      </c>
      <c r="R115" s="427">
        <v>237.28</v>
      </c>
      <c r="S115" s="427">
        <v>14.42</v>
      </c>
      <c r="T115" s="428"/>
      <c r="U115" s="428">
        <f t="shared" si="106"/>
        <v>0</v>
      </c>
      <c r="V115" s="428">
        <f t="shared" si="107"/>
        <v>0</v>
      </c>
      <c r="W115" s="428">
        <f t="shared" si="107"/>
        <v>0</v>
      </c>
      <c r="X115" s="425">
        <f t="shared" si="89"/>
        <v>0</v>
      </c>
      <c r="Y115" s="428"/>
      <c r="Z115" s="428"/>
      <c r="AA115" s="428"/>
      <c r="AB115" s="460"/>
      <c r="AC115" s="460"/>
      <c r="AD115" s="428"/>
      <c r="AE115" s="460"/>
      <c r="AF115" s="460"/>
      <c r="AG115" s="427">
        <f t="shared" si="114"/>
        <v>251.7</v>
      </c>
      <c r="AH115" s="427">
        <v>237.28</v>
      </c>
      <c r="AI115" s="427">
        <v>14.42</v>
      </c>
      <c r="AJ115" s="428"/>
      <c r="AK115" s="428"/>
      <c r="AL115" s="142"/>
      <c r="AM115" s="358"/>
      <c r="AN115" s="358"/>
      <c r="AO115" s="358"/>
    </row>
    <row r="116" spans="1:41" s="143" customFormat="1" ht="75" hidden="1">
      <c r="A116" s="138">
        <f t="shared" si="109"/>
        <v>11</v>
      </c>
      <c r="B116" s="316" t="s">
        <v>243</v>
      </c>
      <c r="C116" s="138" t="s">
        <v>231</v>
      </c>
      <c r="D116" s="138"/>
      <c r="E116" s="138" t="s">
        <v>159</v>
      </c>
      <c r="F116" s="138" t="s">
        <v>55</v>
      </c>
      <c r="G116" s="427">
        <f t="shared" si="86"/>
        <v>244.8</v>
      </c>
      <c r="H116" s="427">
        <v>232.8</v>
      </c>
      <c r="I116" s="427">
        <v>12</v>
      </c>
      <c r="J116" s="428"/>
      <c r="K116" s="460">
        <f t="shared" si="110"/>
        <v>0</v>
      </c>
      <c r="L116" s="428"/>
      <c r="M116" s="428"/>
      <c r="N116" s="460"/>
      <c r="O116" s="428"/>
      <c r="P116" s="428"/>
      <c r="Q116" s="427">
        <f t="shared" si="113"/>
        <v>244.8</v>
      </c>
      <c r="R116" s="427">
        <v>232.8</v>
      </c>
      <c r="S116" s="427">
        <v>12</v>
      </c>
      <c r="T116" s="428"/>
      <c r="U116" s="428">
        <f t="shared" si="106"/>
        <v>0</v>
      </c>
      <c r="V116" s="428">
        <f t="shared" si="107"/>
        <v>0</v>
      </c>
      <c r="W116" s="428">
        <f t="shared" si="107"/>
        <v>0</v>
      </c>
      <c r="X116" s="425">
        <f t="shared" si="89"/>
        <v>0</v>
      </c>
      <c r="Y116" s="428"/>
      <c r="Z116" s="428"/>
      <c r="AA116" s="428"/>
      <c r="AB116" s="460"/>
      <c r="AC116" s="460"/>
      <c r="AD116" s="428"/>
      <c r="AE116" s="460"/>
      <c r="AF116" s="460"/>
      <c r="AG116" s="427">
        <f t="shared" si="114"/>
        <v>244.8</v>
      </c>
      <c r="AH116" s="427">
        <v>232.8</v>
      </c>
      <c r="AI116" s="427">
        <v>12</v>
      </c>
      <c r="AJ116" s="428"/>
      <c r="AK116" s="428"/>
      <c r="AL116" s="142"/>
      <c r="AM116" s="358"/>
      <c r="AN116" s="358"/>
      <c r="AO116" s="358"/>
    </row>
    <row r="117" spans="1:41" s="143" customFormat="1" ht="75" hidden="1">
      <c r="A117" s="138">
        <f t="shared" si="109"/>
        <v>12</v>
      </c>
      <c r="B117" s="316" t="s">
        <v>244</v>
      </c>
      <c r="C117" s="138" t="s">
        <v>228</v>
      </c>
      <c r="D117" s="138"/>
      <c r="E117" s="138" t="s">
        <v>159</v>
      </c>
      <c r="F117" s="138" t="s">
        <v>55</v>
      </c>
      <c r="G117" s="427">
        <f t="shared" si="86"/>
        <v>244.8</v>
      </c>
      <c r="H117" s="427">
        <v>232.8</v>
      </c>
      <c r="I117" s="427">
        <v>12</v>
      </c>
      <c r="J117" s="428"/>
      <c r="K117" s="460">
        <f t="shared" si="110"/>
        <v>0</v>
      </c>
      <c r="L117" s="428"/>
      <c r="M117" s="428"/>
      <c r="N117" s="460"/>
      <c r="O117" s="428"/>
      <c r="P117" s="428"/>
      <c r="Q117" s="427">
        <f t="shared" si="113"/>
        <v>244.8</v>
      </c>
      <c r="R117" s="427">
        <v>232.8</v>
      </c>
      <c r="S117" s="427">
        <v>12</v>
      </c>
      <c r="T117" s="428"/>
      <c r="U117" s="428">
        <f t="shared" si="106"/>
        <v>0</v>
      </c>
      <c r="V117" s="428">
        <f t="shared" si="107"/>
        <v>0</v>
      </c>
      <c r="W117" s="428">
        <f t="shared" si="107"/>
        <v>0</v>
      </c>
      <c r="X117" s="425">
        <f t="shared" si="89"/>
        <v>0</v>
      </c>
      <c r="Y117" s="428"/>
      <c r="Z117" s="428"/>
      <c r="AA117" s="428"/>
      <c r="AB117" s="460"/>
      <c r="AC117" s="460"/>
      <c r="AD117" s="428"/>
      <c r="AE117" s="460"/>
      <c r="AF117" s="460"/>
      <c r="AG117" s="427">
        <f t="shared" si="114"/>
        <v>244.8</v>
      </c>
      <c r="AH117" s="427">
        <v>232.8</v>
      </c>
      <c r="AI117" s="427">
        <v>12</v>
      </c>
      <c r="AJ117" s="428"/>
      <c r="AK117" s="428"/>
      <c r="AL117" s="142"/>
      <c r="AM117" s="358"/>
      <c r="AN117" s="358"/>
      <c r="AO117" s="358"/>
    </row>
    <row r="118" spans="1:41" s="143" customFormat="1" ht="45" hidden="1">
      <c r="A118" s="138">
        <f t="shared" si="109"/>
        <v>13</v>
      </c>
      <c r="B118" s="316" t="s">
        <v>1144</v>
      </c>
      <c r="C118" s="138" t="s">
        <v>228</v>
      </c>
      <c r="D118" s="138"/>
      <c r="E118" s="138"/>
      <c r="F118" s="138" t="s">
        <v>55</v>
      </c>
      <c r="G118" s="427"/>
      <c r="H118" s="427"/>
      <c r="I118" s="427"/>
      <c r="J118" s="428"/>
      <c r="K118" s="460"/>
      <c r="L118" s="428"/>
      <c r="M118" s="428"/>
      <c r="N118" s="428">
        <f>+O118+P118</f>
        <v>257.80410000000001</v>
      </c>
      <c r="O118" s="460">
        <v>252.4</v>
      </c>
      <c r="P118" s="460">
        <f>3.65+1.7541</f>
        <v>5.4040999999999997</v>
      </c>
      <c r="Q118" s="428">
        <f>+R118+S118</f>
        <v>257.80410000000001</v>
      </c>
      <c r="R118" s="460">
        <v>252.4</v>
      </c>
      <c r="S118" s="460">
        <f>3.65+1.7541</f>
        <v>5.4040999999999997</v>
      </c>
      <c r="T118" s="503" t="s">
        <v>1169</v>
      </c>
      <c r="U118" s="428"/>
      <c r="V118" s="428"/>
      <c r="W118" s="428"/>
      <c r="X118" s="425"/>
      <c r="Y118" s="428"/>
      <c r="Z118" s="428"/>
      <c r="AA118" s="428"/>
      <c r="AB118" s="460"/>
      <c r="AC118" s="460"/>
      <c r="AD118" s="428"/>
      <c r="AE118" s="460"/>
      <c r="AF118" s="460"/>
      <c r="AG118" s="428">
        <f>+AH118+AI118</f>
        <v>256.05</v>
      </c>
      <c r="AH118" s="460">
        <v>252.4</v>
      </c>
      <c r="AI118" s="460">
        <v>3.65</v>
      </c>
      <c r="AJ118" s="428"/>
      <c r="AK118" s="428"/>
      <c r="AL118" s="142"/>
      <c r="AM118" s="358"/>
      <c r="AN118" s="358"/>
      <c r="AO118" s="358"/>
    </row>
    <row r="119" spans="1:41" s="143" customFormat="1" ht="45" hidden="1">
      <c r="A119" s="138">
        <f t="shared" si="109"/>
        <v>14</v>
      </c>
      <c r="B119" s="316" t="s">
        <v>1145</v>
      </c>
      <c r="C119" s="138" t="s">
        <v>225</v>
      </c>
      <c r="D119" s="138"/>
      <c r="E119" s="138"/>
      <c r="F119" s="138" t="s">
        <v>55</v>
      </c>
      <c r="G119" s="427"/>
      <c r="H119" s="427"/>
      <c r="I119" s="427"/>
      <c r="J119" s="428"/>
      <c r="K119" s="460"/>
      <c r="L119" s="428"/>
      <c r="M119" s="428"/>
      <c r="N119" s="428">
        <f>+O119+P119</f>
        <v>187.65</v>
      </c>
      <c r="O119" s="460">
        <v>184.93</v>
      </c>
      <c r="P119" s="460">
        <v>2.72</v>
      </c>
      <c r="Q119" s="428">
        <f>+R119+S119</f>
        <v>187.65</v>
      </c>
      <c r="R119" s="460">
        <v>184.93</v>
      </c>
      <c r="S119" s="460">
        <v>2.72</v>
      </c>
      <c r="T119" s="503" t="s">
        <v>1169</v>
      </c>
      <c r="U119" s="428"/>
      <c r="V119" s="428"/>
      <c r="W119" s="428"/>
      <c r="X119" s="425"/>
      <c r="Y119" s="428"/>
      <c r="Z119" s="428"/>
      <c r="AA119" s="428"/>
      <c r="AB119" s="460"/>
      <c r="AC119" s="460"/>
      <c r="AD119" s="428"/>
      <c r="AE119" s="460"/>
      <c r="AF119" s="460"/>
      <c r="AG119" s="428">
        <f>+AH119+AI119</f>
        <v>187.65</v>
      </c>
      <c r="AH119" s="460">
        <v>184.93</v>
      </c>
      <c r="AI119" s="460">
        <v>2.72</v>
      </c>
      <c r="AJ119" s="428"/>
      <c r="AK119" s="428"/>
      <c r="AL119" s="142"/>
      <c r="AM119" s="358"/>
      <c r="AN119" s="358"/>
      <c r="AO119" s="358"/>
    </row>
    <row r="120" spans="1:41" s="153" customFormat="1" ht="23.25" customHeight="1">
      <c r="A120" s="403" t="s">
        <v>994</v>
      </c>
      <c r="B120" s="483" t="s">
        <v>246</v>
      </c>
      <c r="C120" s="404"/>
      <c r="D120" s="404"/>
      <c r="E120" s="405">
        <v>0</v>
      </c>
      <c r="F120" s="405"/>
      <c r="G120" s="432">
        <f>SUM(G121:G135)</f>
        <v>10104.369999999999</v>
      </c>
      <c r="H120" s="432">
        <f t="shared" ref="H120:T120" si="115">SUM(H121:H135)</f>
        <v>9623.2099999999991</v>
      </c>
      <c r="I120" s="432">
        <f t="shared" si="115"/>
        <v>481.15999999999997</v>
      </c>
      <c r="J120" s="432">
        <f t="shared" si="115"/>
        <v>0</v>
      </c>
      <c r="K120" s="432">
        <f t="shared" si="115"/>
        <v>995.16000000000008</v>
      </c>
      <c r="L120" s="432">
        <f t="shared" si="115"/>
        <v>949.46</v>
      </c>
      <c r="M120" s="432">
        <f t="shared" si="115"/>
        <v>45.7</v>
      </c>
      <c r="N120" s="432">
        <f t="shared" si="115"/>
        <v>995.15999999999985</v>
      </c>
      <c r="O120" s="432">
        <f t="shared" si="115"/>
        <v>949.45999999999992</v>
      </c>
      <c r="P120" s="432">
        <f t="shared" si="115"/>
        <v>45.699999999999996</v>
      </c>
      <c r="Q120" s="432">
        <f t="shared" si="115"/>
        <v>10104.369999999999</v>
      </c>
      <c r="R120" s="432">
        <f t="shared" si="115"/>
        <v>9623.2099999999991</v>
      </c>
      <c r="S120" s="432">
        <f t="shared" si="115"/>
        <v>481.15999999999997</v>
      </c>
      <c r="T120" s="432">
        <f t="shared" si="115"/>
        <v>0</v>
      </c>
      <c r="U120" s="432">
        <f t="shared" ref="U120:AF120" si="116">SUM(U121:U130)</f>
        <v>6749.45</v>
      </c>
      <c r="V120" s="432">
        <f t="shared" si="116"/>
        <v>6398.1</v>
      </c>
      <c r="W120" s="432">
        <f t="shared" si="116"/>
        <v>351.34999999999997</v>
      </c>
      <c r="X120" s="426">
        <f t="shared" si="116"/>
        <v>1822.1</v>
      </c>
      <c r="Y120" s="432">
        <f t="shared" si="116"/>
        <v>1732.1</v>
      </c>
      <c r="Z120" s="432">
        <f t="shared" si="116"/>
        <v>90</v>
      </c>
      <c r="AA120" s="426">
        <f t="shared" si="116"/>
        <v>2447.25</v>
      </c>
      <c r="AB120" s="432">
        <f t="shared" si="116"/>
        <v>2321.9</v>
      </c>
      <c r="AC120" s="432">
        <f t="shared" si="116"/>
        <v>125.35</v>
      </c>
      <c r="AD120" s="426">
        <f t="shared" si="116"/>
        <v>2480.1</v>
      </c>
      <c r="AE120" s="432">
        <f t="shared" si="116"/>
        <v>2344.1</v>
      </c>
      <c r="AF120" s="432">
        <f t="shared" si="116"/>
        <v>136</v>
      </c>
      <c r="AG120" s="432">
        <f>SUM(AG121:AG135)</f>
        <v>3354.92</v>
      </c>
      <c r="AH120" s="432">
        <f>SUM(AH121:AH135)</f>
        <v>3225.11</v>
      </c>
      <c r="AI120" s="432">
        <f>SUM(AI121:AI135)</f>
        <v>129.81</v>
      </c>
      <c r="AJ120" s="432"/>
      <c r="AK120" s="432">
        <f>SUM(AK121:AK130)</f>
        <v>0</v>
      </c>
      <c r="AL120" s="152"/>
      <c r="AM120" s="361">
        <f>+'NĂM 2022'!K50+'NĂM 2023'!N52+'NĂM 2024'!J51+'NĂM 2025'!J46</f>
        <v>10104.369999999999</v>
      </c>
      <c r="AN120" s="361">
        <f>+'NĂM 2022'!L50+'NĂM 2023'!O52+'NĂM 2024'!K51+'NĂM 2025'!K46</f>
        <v>9623.2099999999991</v>
      </c>
      <c r="AO120" s="361">
        <f>+'NĂM 2022'!M50+'NĂM 2023'!P52+'NĂM 2024'!L51+'NĂM 2025'!L46</f>
        <v>481.15999999999997</v>
      </c>
    </row>
    <row r="121" spans="1:41" s="158" customFormat="1" ht="36" hidden="1" customHeight="1">
      <c r="A121" s="132">
        <v>1</v>
      </c>
      <c r="B121" s="325" t="s">
        <v>813</v>
      </c>
      <c r="C121" s="157" t="s">
        <v>814</v>
      </c>
      <c r="D121" s="157" t="s">
        <v>815</v>
      </c>
      <c r="E121" s="157" t="s">
        <v>909</v>
      </c>
      <c r="F121" s="132" t="s">
        <v>52</v>
      </c>
      <c r="G121" s="429">
        <f>H121+I121</f>
        <v>766.5</v>
      </c>
      <c r="H121" s="429">
        <v>730</v>
      </c>
      <c r="I121" s="429">
        <v>36.5</v>
      </c>
      <c r="J121" s="429"/>
      <c r="K121" s="462">
        <f>+L121+M121</f>
        <v>67.899999999999977</v>
      </c>
      <c r="L121" s="429">
        <f>+H121-R121</f>
        <v>67.899999999999977</v>
      </c>
      <c r="M121" s="429">
        <f>+I121-S121</f>
        <v>0</v>
      </c>
      <c r="N121" s="462"/>
      <c r="O121" s="429"/>
      <c r="P121" s="429"/>
      <c r="Q121" s="429">
        <v>698.6</v>
      </c>
      <c r="R121" s="429">
        <v>662.1</v>
      </c>
      <c r="S121" s="429">
        <v>36.5</v>
      </c>
      <c r="T121" s="429"/>
      <c r="U121" s="429">
        <f>+V121+W121</f>
        <v>698.6</v>
      </c>
      <c r="V121" s="429">
        <f t="shared" ref="V121:W133" si="117">+Y121+AB121+AE121</f>
        <v>662.1</v>
      </c>
      <c r="W121" s="429">
        <f t="shared" si="117"/>
        <v>36.5</v>
      </c>
      <c r="X121" s="481">
        <f>Y121+Z121</f>
        <v>698.6</v>
      </c>
      <c r="Y121" s="429">
        <v>662.1</v>
      </c>
      <c r="Z121" s="429">
        <v>36.5</v>
      </c>
      <c r="AA121" s="429"/>
      <c r="AB121" s="462"/>
      <c r="AC121" s="462"/>
      <c r="AD121" s="429"/>
      <c r="AE121" s="462"/>
      <c r="AF121" s="462"/>
      <c r="AG121" s="429"/>
      <c r="AH121" s="462"/>
      <c r="AI121" s="462"/>
      <c r="AJ121" s="429"/>
      <c r="AK121" s="429"/>
      <c r="AL121" s="132"/>
      <c r="AM121" s="492">
        <f>+G120-U120</f>
        <v>3354.9199999999992</v>
      </c>
      <c r="AN121" s="492">
        <f>+H120-V120</f>
        <v>3225.1099999999988</v>
      </c>
      <c r="AO121" s="492">
        <f>+I120-W120</f>
        <v>129.81</v>
      </c>
    </row>
    <row r="122" spans="1:41" s="158" customFormat="1" ht="75.75" hidden="1" customHeight="1">
      <c r="A122" s="132">
        <f>+A121+1</f>
        <v>2</v>
      </c>
      <c r="B122" s="325" t="s">
        <v>910</v>
      </c>
      <c r="C122" s="157" t="s">
        <v>911</v>
      </c>
      <c r="D122" s="157" t="s">
        <v>816</v>
      </c>
      <c r="E122" s="157" t="s">
        <v>341</v>
      </c>
      <c r="F122" s="132" t="s">
        <v>52</v>
      </c>
      <c r="G122" s="429">
        <f t="shared" ref="G122:G123" si="118">H122+I122</f>
        <v>1123.5</v>
      </c>
      <c r="H122" s="429">
        <v>1070</v>
      </c>
      <c r="I122" s="429">
        <v>53.5</v>
      </c>
      <c r="J122" s="429"/>
      <c r="K122" s="462">
        <f t="shared" ref="K122:K133" si="119">+G122-Q122</f>
        <v>0</v>
      </c>
      <c r="L122" s="429"/>
      <c r="M122" s="429"/>
      <c r="N122" s="462"/>
      <c r="O122" s="429"/>
      <c r="P122" s="429"/>
      <c r="Q122" s="429">
        <v>1123.5</v>
      </c>
      <c r="R122" s="429">
        <v>1070</v>
      </c>
      <c r="S122" s="429">
        <v>53.5</v>
      </c>
      <c r="T122" s="429"/>
      <c r="U122" s="429">
        <f>+V122+W122</f>
        <v>1123.5</v>
      </c>
      <c r="V122" s="429">
        <f t="shared" si="117"/>
        <v>1070</v>
      </c>
      <c r="W122" s="429">
        <f t="shared" si="117"/>
        <v>53.5</v>
      </c>
      <c r="X122" s="481">
        <f>Y122+Z122</f>
        <v>1123.5</v>
      </c>
      <c r="Y122" s="429">
        <v>1070</v>
      </c>
      <c r="Z122" s="429">
        <v>53.5</v>
      </c>
      <c r="AA122" s="429"/>
      <c r="AB122" s="462"/>
      <c r="AC122" s="462"/>
      <c r="AD122" s="429"/>
      <c r="AE122" s="462"/>
      <c r="AF122" s="462"/>
      <c r="AG122" s="429"/>
      <c r="AH122" s="462"/>
      <c r="AI122" s="462"/>
      <c r="AJ122" s="429"/>
      <c r="AK122" s="429"/>
      <c r="AL122" s="132"/>
      <c r="AM122" s="491">
        <f>+AM121-AG120</f>
        <v>0</v>
      </c>
      <c r="AN122" s="491">
        <f t="shared" ref="AN122:AO122" si="120">+AN121-AH120</f>
        <v>0</v>
      </c>
      <c r="AO122" s="491">
        <f t="shared" si="120"/>
        <v>0</v>
      </c>
    </row>
    <row r="123" spans="1:41" s="143" customFormat="1" ht="75" hidden="1">
      <c r="A123" s="132">
        <f t="shared" ref="A123:A135" si="121">+A122+1</f>
        <v>3</v>
      </c>
      <c r="B123" s="316" t="s">
        <v>247</v>
      </c>
      <c r="C123" s="138" t="s">
        <v>248</v>
      </c>
      <c r="D123" s="138"/>
      <c r="E123" s="138" t="s">
        <v>208</v>
      </c>
      <c r="F123" s="138">
        <v>2023</v>
      </c>
      <c r="G123" s="427">
        <f t="shared" si="118"/>
        <v>315</v>
      </c>
      <c r="H123" s="427">
        <v>300</v>
      </c>
      <c r="I123" s="427">
        <v>15</v>
      </c>
      <c r="J123" s="428"/>
      <c r="K123" s="462">
        <f t="shared" si="119"/>
        <v>0</v>
      </c>
      <c r="L123" s="428"/>
      <c r="M123" s="428"/>
      <c r="N123" s="460"/>
      <c r="O123" s="428"/>
      <c r="P123" s="428"/>
      <c r="Q123" s="444">
        <v>315</v>
      </c>
      <c r="R123" s="428">
        <v>300</v>
      </c>
      <c r="S123" s="428">
        <v>15</v>
      </c>
      <c r="T123" s="428"/>
      <c r="U123" s="481">
        <f>+V123+W123</f>
        <v>315</v>
      </c>
      <c r="V123" s="481">
        <f t="shared" si="117"/>
        <v>300</v>
      </c>
      <c r="W123" s="481">
        <f t="shared" si="117"/>
        <v>15</v>
      </c>
      <c r="X123" s="425">
        <f t="shared" ref="X123" si="122">Y123+Z123</f>
        <v>0</v>
      </c>
      <c r="Y123" s="428"/>
      <c r="Z123" s="428"/>
      <c r="AA123" s="428">
        <f>+AB123+AC123</f>
        <v>315</v>
      </c>
      <c r="AB123" s="460">
        <v>300</v>
      </c>
      <c r="AC123" s="460">
        <v>15</v>
      </c>
      <c r="AD123" s="428"/>
      <c r="AE123" s="460"/>
      <c r="AF123" s="460"/>
      <c r="AG123" s="428"/>
      <c r="AH123" s="460"/>
      <c r="AI123" s="460"/>
      <c r="AJ123" s="428"/>
      <c r="AK123" s="428"/>
      <c r="AL123" s="138"/>
      <c r="AM123" s="358"/>
      <c r="AN123" s="358"/>
      <c r="AO123" s="358"/>
    </row>
    <row r="124" spans="1:41" s="143" customFormat="1" ht="75" hidden="1">
      <c r="A124" s="132">
        <f t="shared" si="121"/>
        <v>4</v>
      </c>
      <c r="B124" s="316" t="s">
        <v>249</v>
      </c>
      <c r="C124" s="138" t="s">
        <v>250</v>
      </c>
      <c r="D124" s="138"/>
      <c r="E124" s="138" t="s">
        <v>251</v>
      </c>
      <c r="F124" s="138" t="s">
        <v>53</v>
      </c>
      <c r="G124" s="427">
        <f t="shared" si="86"/>
        <v>945</v>
      </c>
      <c r="H124" s="427">
        <v>900</v>
      </c>
      <c r="I124" s="427">
        <v>45</v>
      </c>
      <c r="J124" s="428"/>
      <c r="K124" s="462">
        <f t="shared" si="119"/>
        <v>0</v>
      </c>
      <c r="L124" s="428"/>
      <c r="M124" s="428"/>
      <c r="N124" s="460"/>
      <c r="O124" s="428"/>
      <c r="P124" s="428"/>
      <c r="Q124" s="444">
        <v>945</v>
      </c>
      <c r="R124" s="428">
        <v>900</v>
      </c>
      <c r="S124" s="428">
        <v>45</v>
      </c>
      <c r="T124" s="428"/>
      <c r="U124" s="481">
        <f t="shared" ref="U124:U133" si="123">+V124+W124</f>
        <v>945</v>
      </c>
      <c r="V124" s="481">
        <f t="shared" si="117"/>
        <v>900</v>
      </c>
      <c r="W124" s="481">
        <f t="shared" si="117"/>
        <v>45</v>
      </c>
      <c r="X124" s="425">
        <f t="shared" si="89"/>
        <v>0</v>
      </c>
      <c r="Y124" s="428"/>
      <c r="Z124" s="428"/>
      <c r="AA124" s="428">
        <f t="shared" ref="AA124:AA126" si="124">+AB124+AC124</f>
        <v>945</v>
      </c>
      <c r="AB124" s="460">
        <v>900</v>
      </c>
      <c r="AC124" s="460">
        <v>45</v>
      </c>
      <c r="AD124" s="428"/>
      <c r="AE124" s="460"/>
      <c r="AF124" s="460"/>
      <c r="AG124" s="428"/>
      <c r="AH124" s="460"/>
      <c r="AI124" s="460"/>
      <c r="AJ124" s="428"/>
      <c r="AK124" s="428"/>
      <c r="AL124" s="138"/>
      <c r="AM124" s="358"/>
      <c r="AN124" s="358"/>
      <c r="AO124" s="358"/>
    </row>
    <row r="125" spans="1:41" s="143" customFormat="1" ht="75" hidden="1">
      <c r="A125" s="132">
        <f t="shared" si="121"/>
        <v>5</v>
      </c>
      <c r="B125" s="316" t="s">
        <v>252</v>
      </c>
      <c r="C125" s="138" t="s">
        <v>253</v>
      </c>
      <c r="D125" s="138"/>
      <c r="E125" s="138" t="s">
        <v>159</v>
      </c>
      <c r="F125" s="138" t="s">
        <v>53</v>
      </c>
      <c r="G125" s="427">
        <f t="shared" si="86"/>
        <v>420</v>
      </c>
      <c r="H125" s="427">
        <v>400</v>
      </c>
      <c r="I125" s="427">
        <v>20</v>
      </c>
      <c r="J125" s="428"/>
      <c r="K125" s="462"/>
      <c r="L125" s="428"/>
      <c r="M125" s="428"/>
      <c r="N125" s="460">
        <f>+O125+P125</f>
        <v>363</v>
      </c>
      <c r="O125" s="428">
        <f>+R125-H125</f>
        <v>336.9</v>
      </c>
      <c r="P125" s="428">
        <f>+S125-I125</f>
        <v>26.1</v>
      </c>
      <c r="Q125" s="444">
        <v>783</v>
      </c>
      <c r="R125" s="428">
        <v>736.9</v>
      </c>
      <c r="S125" s="428">
        <v>46.1</v>
      </c>
      <c r="T125" s="428"/>
      <c r="U125" s="481">
        <f t="shared" si="123"/>
        <v>783</v>
      </c>
      <c r="V125" s="481">
        <f t="shared" si="117"/>
        <v>736.9</v>
      </c>
      <c r="W125" s="481">
        <f t="shared" si="117"/>
        <v>46.1</v>
      </c>
      <c r="X125" s="425">
        <f t="shared" si="89"/>
        <v>0</v>
      </c>
      <c r="Y125" s="428"/>
      <c r="Z125" s="428"/>
      <c r="AA125" s="428">
        <f t="shared" si="124"/>
        <v>783</v>
      </c>
      <c r="AB125" s="460">
        <v>736.9</v>
      </c>
      <c r="AC125" s="460">
        <v>46.1</v>
      </c>
      <c r="AD125" s="428"/>
      <c r="AE125" s="460"/>
      <c r="AF125" s="460"/>
      <c r="AG125" s="428"/>
      <c r="AH125" s="460"/>
      <c r="AI125" s="460"/>
      <c r="AJ125" s="428"/>
      <c r="AK125" s="428"/>
      <c r="AL125" s="138"/>
      <c r="AM125" s="358"/>
      <c r="AN125" s="358"/>
      <c r="AO125" s="358"/>
    </row>
    <row r="126" spans="1:41" s="143" customFormat="1" ht="75" hidden="1">
      <c r="A126" s="132">
        <f t="shared" si="121"/>
        <v>6</v>
      </c>
      <c r="B126" s="316" t="s">
        <v>254</v>
      </c>
      <c r="C126" s="138" t="s">
        <v>255</v>
      </c>
      <c r="D126" s="138"/>
      <c r="E126" s="138" t="s">
        <v>256</v>
      </c>
      <c r="F126" s="138" t="s">
        <v>53</v>
      </c>
      <c r="G126" s="427">
        <f t="shared" si="86"/>
        <v>404.25</v>
      </c>
      <c r="H126" s="427">
        <v>385</v>
      </c>
      <c r="I126" s="427">
        <v>19.25</v>
      </c>
      <c r="J126" s="428"/>
      <c r="K126" s="462">
        <f t="shared" si="119"/>
        <v>0</v>
      </c>
      <c r="L126" s="428"/>
      <c r="M126" s="428"/>
      <c r="N126" s="460"/>
      <c r="O126" s="428"/>
      <c r="P126" s="428"/>
      <c r="Q126" s="444">
        <v>404.25</v>
      </c>
      <c r="R126" s="428">
        <v>385</v>
      </c>
      <c r="S126" s="428">
        <v>19.25</v>
      </c>
      <c r="T126" s="428"/>
      <c r="U126" s="481">
        <f t="shared" si="123"/>
        <v>404.25</v>
      </c>
      <c r="V126" s="481">
        <f t="shared" si="117"/>
        <v>385</v>
      </c>
      <c r="W126" s="481">
        <f t="shared" si="117"/>
        <v>19.25</v>
      </c>
      <c r="X126" s="425">
        <f t="shared" si="89"/>
        <v>0</v>
      </c>
      <c r="Y126" s="428"/>
      <c r="Z126" s="428"/>
      <c r="AA126" s="428">
        <f t="shared" si="124"/>
        <v>404.25</v>
      </c>
      <c r="AB126" s="460">
        <v>385</v>
      </c>
      <c r="AC126" s="460">
        <v>19.25</v>
      </c>
      <c r="AD126" s="428"/>
      <c r="AE126" s="460"/>
      <c r="AF126" s="460"/>
      <c r="AG126" s="428"/>
      <c r="AH126" s="460"/>
      <c r="AI126" s="460"/>
      <c r="AJ126" s="428"/>
      <c r="AK126" s="428"/>
      <c r="AL126" s="138"/>
      <c r="AM126" s="358"/>
      <c r="AN126" s="358"/>
      <c r="AO126" s="358"/>
    </row>
    <row r="127" spans="1:41" s="143" customFormat="1" ht="30" hidden="1">
      <c r="A127" s="132">
        <f t="shared" si="121"/>
        <v>7</v>
      </c>
      <c r="B127" s="316" t="s">
        <v>264</v>
      </c>
      <c r="C127" s="138" t="s">
        <v>248</v>
      </c>
      <c r="D127" s="138"/>
      <c r="E127" s="138" t="s">
        <v>265</v>
      </c>
      <c r="F127" s="138" t="s">
        <v>54</v>
      </c>
      <c r="G127" s="427">
        <f t="shared" si="86"/>
        <v>945</v>
      </c>
      <c r="H127" s="427">
        <v>900</v>
      </c>
      <c r="I127" s="427">
        <v>45</v>
      </c>
      <c r="J127" s="428"/>
      <c r="K127" s="462">
        <f>+L127+M127</f>
        <v>100</v>
      </c>
      <c r="L127" s="429">
        <f>+H127-R127</f>
        <v>100</v>
      </c>
      <c r="M127" s="429"/>
      <c r="N127" s="460">
        <f>+O127+P127</f>
        <v>1.3999999999999986</v>
      </c>
      <c r="O127" s="428"/>
      <c r="P127" s="428">
        <f>+S127-I127</f>
        <v>1.3999999999999986</v>
      </c>
      <c r="Q127" s="444">
        <v>846.4</v>
      </c>
      <c r="R127" s="428">
        <v>800</v>
      </c>
      <c r="S127" s="428">
        <v>46.4</v>
      </c>
      <c r="T127" s="428"/>
      <c r="U127" s="481">
        <f t="shared" si="123"/>
        <v>846.4</v>
      </c>
      <c r="V127" s="481">
        <f t="shared" si="117"/>
        <v>800</v>
      </c>
      <c r="W127" s="481">
        <f t="shared" si="117"/>
        <v>46.4</v>
      </c>
      <c r="X127" s="425">
        <f t="shared" si="89"/>
        <v>0</v>
      </c>
      <c r="Y127" s="428"/>
      <c r="Z127" s="428"/>
      <c r="AA127" s="428"/>
      <c r="AB127" s="460"/>
      <c r="AC127" s="460"/>
      <c r="AD127" s="428">
        <f>+AE127+AF127</f>
        <v>846.4</v>
      </c>
      <c r="AE127" s="460">
        <v>800</v>
      </c>
      <c r="AF127" s="460">
        <v>46.4</v>
      </c>
      <c r="AG127" s="428"/>
      <c r="AH127" s="460"/>
      <c r="AI127" s="460"/>
      <c r="AJ127" s="428"/>
      <c r="AK127" s="428"/>
      <c r="AL127" s="142"/>
      <c r="AM127" s="358"/>
      <c r="AN127" s="358"/>
      <c r="AO127" s="358"/>
    </row>
    <row r="128" spans="1:41" s="143" customFormat="1" ht="30" hidden="1">
      <c r="A128" s="132">
        <f t="shared" si="121"/>
        <v>8</v>
      </c>
      <c r="B128" s="316" t="s">
        <v>267</v>
      </c>
      <c r="C128" s="138" t="s">
        <v>268</v>
      </c>
      <c r="D128" s="138"/>
      <c r="E128" s="138" t="s">
        <v>269</v>
      </c>
      <c r="F128" s="138" t="s">
        <v>54</v>
      </c>
      <c r="G128" s="427">
        <f t="shared" si="86"/>
        <v>577.5</v>
      </c>
      <c r="H128" s="427">
        <v>550</v>
      </c>
      <c r="I128" s="427">
        <v>27.5</v>
      </c>
      <c r="J128" s="428"/>
      <c r="K128" s="462">
        <f>+L128+M128</f>
        <v>96.1</v>
      </c>
      <c r="L128" s="429">
        <f>+H128-R128</f>
        <v>95</v>
      </c>
      <c r="M128" s="429">
        <f>+I128-S128</f>
        <v>1.1000000000000014</v>
      </c>
      <c r="N128" s="460"/>
      <c r="O128" s="428"/>
      <c r="P128" s="428"/>
      <c r="Q128" s="444">
        <v>481.4</v>
      </c>
      <c r="R128" s="428">
        <v>455</v>
      </c>
      <c r="S128" s="428">
        <v>26.4</v>
      </c>
      <c r="T128" s="428"/>
      <c r="U128" s="481">
        <f t="shared" si="123"/>
        <v>481.4</v>
      </c>
      <c r="V128" s="481">
        <f t="shared" si="117"/>
        <v>455</v>
      </c>
      <c r="W128" s="481">
        <f t="shared" si="117"/>
        <v>26.4</v>
      </c>
      <c r="X128" s="425">
        <f t="shared" si="89"/>
        <v>0</v>
      </c>
      <c r="Y128" s="428"/>
      <c r="Z128" s="428"/>
      <c r="AA128" s="428"/>
      <c r="AB128" s="460"/>
      <c r="AC128" s="460"/>
      <c r="AD128" s="428">
        <f>+AE128+AF128</f>
        <v>481.4</v>
      </c>
      <c r="AE128" s="460">
        <v>455</v>
      </c>
      <c r="AF128" s="460">
        <v>26.4</v>
      </c>
      <c r="AG128" s="428"/>
      <c r="AH128" s="460"/>
      <c r="AI128" s="460"/>
      <c r="AJ128" s="428"/>
      <c r="AK128" s="428"/>
      <c r="AL128" s="142"/>
      <c r="AM128" s="358"/>
      <c r="AN128" s="358"/>
      <c r="AO128" s="358"/>
    </row>
    <row r="129" spans="1:41" s="143" customFormat="1" ht="75" hidden="1">
      <c r="A129" s="132">
        <f t="shared" si="121"/>
        <v>9</v>
      </c>
      <c r="B129" s="316" t="s">
        <v>270</v>
      </c>
      <c r="C129" s="138" t="s">
        <v>271</v>
      </c>
      <c r="D129" s="138"/>
      <c r="E129" s="138" t="s">
        <v>110</v>
      </c>
      <c r="F129" s="138" t="s">
        <v>54</v>
      </c>
      <c r="G129" s="427">
        <f t="shared" si="86"/>
        <v>735</v>
      </c>
      <c r="H129" s="427">
        <v>700</v>
      </c>
      <c r="I129" s="427">
        <v>35</v>
      </c>
      <c r="J129" s="428"/>
      <c r="K129" s="462">
        <f>+L129+M129</f>
        <v>40</v>
      </c>
      <c r="L129" s="429">
        <f>+H129-R129</f>
        <v>40</v>
      </c>
      <c r="M129" s="429"/>
      <c r="N129" s="460">
        <f>+O129+P129</f>
        <v>3.2999999999999972</v>
      </c>
      <c r="O129" s="428"/>
      <c r="P129" s="428">
        <f>+S129-I129</f>
        <v>3.2999999999999972</v>
      </c>
      <c r="Q129" s="444">
        <v>698.3</v>
      </c>
      <c r="R129" s="428">
        <v>660</v>
      </c>
      <c r="S129" s="428">
        <v>38.299999999999997</v>
      </c>
      <c r="T129" s="428"/>
      <c r="U129" s="481">
        <f t="shared" si="123"/>
        <v>698.3</v>
      </c>
      <c r="V129" s="481">
        <f t="shared" si="117"/>
        <v>660</v>
      </c>
      <c r="W129" s="481">
        <f t="shared" si="117"/>
        <v>38.299999999999997</v>
      </c>
      <c r="X129" s="425">
        <f t="shared" si="89"/>
        <v>0</v>
      </c>
      <c r="Y129" s="428"/>
      <c r="Z129" s="428"/>
      <c r="AA129" s="428"/>
      <c r="AB129" s="460"/>
      <c r="AC129" s="460"/>
      <c r="AD129" s="428">
        <f t="shared" ref="AD129:AD130" si="125">+AE129+AF129</f>
        <v>698.3</v>
      </c>
      <c r="AE129" s="460">
        <v>660</v>
      </c>
      <c r="AF129" s="460">
        <v>38.299999999999997</v>
      </c>
      <c r="AG129" s="428"/>
      <c r="AH129" s="460"/>
      <c r="AI129" s="460"/>
      <c r="AJ129" s="428"/>
      <c r="AK129" s="428"/>
      <c r="AL129" s="138"/>
      <c r="AM129" s="358"/>
      <c r="AN129" s="358"/>
      <c r="AO129" s="358"/>
    </row>
    <row r="130" spans="1:41" s="143" customFormat="1" ht="75" hidden="1">
      <c r="A130" s="132">
        <f t="shared" si="121"/>
        <v>10</v>
      </c>
      <c r="B130" s="316" t="s">
        <v>272</v>
      </c>
      <c r="C130" s="138" t="s">
        <v>273</v>
      </c>
      <c r="D130" s="138"/>
      <c r="E130" s="138" t="s">
        <v>128</v>
      </c>
      <c r="F130" s="138" t="s">
        <v>54</v>
      </c>
      <c r="G130" s="427">
        <f t="shared" si="86"/>
        <v>932.62</v>
      </c>
      <c r="H130" s="427">
        <v>888.21</v>
      </c>
      <c r="I130" s="427">
        <v>44.41</v>
      </c>
      <c r="J130" s="428"/>
      <c r="K130" s="462">
        <f>+L130+M130</f>
        <v>478.62</v>
      </c>
      <c r="L130" s="429">
        <f>+H130-R130</f>
        <v>459.11</v>
      </c>
      <c r="M130" s="429">
        <f>+I130-S130</f>
        <v>19.509999999999998</v>
      </c>
      <c r="N130" s="460"/>
      <c r="O130" s="428"/>
      <c r="P130" s="428"/>
      <c r="Q130" s="444">
        <v>454</v>
      </c>
      <c r="R130" s="428">
        <v>429.1</v>
      </c>
      <c r="S130" s="428">
        <v>24.9</v>
      </c>
      <c r="T130" s="428"/>
      <c r="U130" s="481">
        <f t="shared" si="123"/>
        <v>454</v>
      </c>
      <c r="V130" s="481">
        <f t="shared" si="117"/>
        <v>429.1</v>
      </c>
      <c r="W130" s="481">
        <f t="shared" si="117"/>
        <v>24.9</v>
      </c>
      <c r="X130" s="425">
        <f t="shared" si="89"/>
        <v>0</v>
      </c>
      <c r="Y130" s="428"/>
      <c r="Z130" s="428"/>
      <c r="AA130" s="428"/>
      <c r="AB130" s="460"/>
      <c r="AC130" s="460"/>
      <c r="AD130" s="428">
        <f t="shared" si="125"/>
        <v>454</v>
      </c>
      <c r="AE130" s="460">
        <v>429.1</v>
      </c>
      <c r="AF130" s="460">
        <v>24.9</v>
      </c>
      <c r="AG130" s="428"/>
      <c r="AH130" s="460"/>
      <c r="AI130" s="460"/>
      <c r="AJ130" s="428"/>
      <c r="AK130" s="428"/>
      <c r="AL130" s="138"/>
      <c r="AM130" s="358"/>
      <c r="AN130" s="358"/>
      <c r="AO130" s="358"/>
    </row>
    <row r="131" spans="1:41" s="143" customFormat="1" ht="60" hidden="1">
      <c r="A131" s="132">
        <f t="shared" si="121"/>
        <v>11</v>
      </c>
      <c r="B131" s="316" t="s">
        <v>260</v>
      </c>
      <c r="C131" s="138" t="s">
        <v>255</v>
      </c>
      <c r="D131" s="138"/>
      <c r="E131" s="147" t="s">
        <v>261</v>
      </c>
      <c r="F131" s="138" t="s">
        <v>55</v>
      </c>
      <c r="G131" s="427">
        <f t="shared" si="86"/>
        <v>525</v>
      </c>
      <c r="H131" s="427">
        <v>500</v>
      </c>
      <c r="I131" s="427">
        <v>25</v>
      </c>
      <c r="J131" s="428"/>
      <c r="K131" s="462">
        <f t="shared" si="119"/>
        <v>0</v>
      </c>
      <c r="L131" s="428"/>
      <c r="M131" s="428"/>
      <c r="N131" s="460"/>
      <c r="O131" s="428"/>
      <c r="P131" s="428"/>
      <c r="Q131" s="427">
        <f t="shared" ref="Q131:Q133" si="126">R131+S131</f>
        <v>525</v>
      </c>
      <c r="R131" s="427">
        <v>500</v>
      </c>
      <c r="S131" s="427">
        <v>25</v>
      </c>
      <c r="T131" s="428"/>
      <c r="U131" s="481">
        <f t="shared" si="123"/>
        <v>0</v>
      </c>
      <c r="V131" s="481">
        <f t="shared" si="117"/>
        <v>0</v>
      </c>
      <c r="W131" s="481">
        <f t="shared" si="117"/>
        <v>0</v>
      </c>
      <c r="X131" s="425">
        <f t="shared" si="89"/>
        <v>0</v>
      </c>
      <c r="Y131" s="428"/>
      <c r="Z131" s="428"/>
      <c r="AA131" s="428"/>
      <c r="AB131" s="460"/>
      <c r="AC131" s="460"/>
      <c r="AD131" s="428"/>
      <c r="AE131" s="460"/>
      <c r="AF131" s="460"/>
      <c r="AG131" s="427">
        <f t="shared" ref="AG131:AG133" si="127">AH131+AI131</f>
        <v>525</v>
      </c>
      <c r="AH131" s="427">
        <v>500</v>
      </c>
      <c r="AI131" s="427">
        <v>25</v>
      </c>
      <c r="AJ131" s="428"/>
      <c r="AK131" s="428"/>
      <c r="AL131" s="138"/>
      <c r="AM131" s="358"/>
      <c r="AN131" s="358"/>
      <c r="AO131" s="358"/>
    </row>
    <row r="132" spans="1:41" s="143" customFormat="1" ht="60" hidden="1">
      <c r="A132" s="132">
        <f t="shared" si="121"/>
        <v>12</v>
      </c>
      <c r="B132" s="316" t="s">
        <v>262</v>
      </c>
      <c r="C132" s="138" t="s">
        <v>255</v>
      </c>
      <c r="D132" s="138"/>
      <c r="E132" s="147" t="s">
        <v>263</v>
      </c>
      <c r="F132" s="138" t="s">
        <v>55</v>
      </c>
      <c r="G132" s="427">
        <f t="shared" si="86"/>
        <v>630</v>
      </c>
      <c r="H132" s="427">
        <v>600</v>
      </c>
      <c r="I132" s="427">
        <v>30</v>
      </c>
      <c r="J132" s="428"/>
      <c r="K132" s="462">
        <f t="shared" si="119"/>
        <v>0</v>
      </c>
      <c r="L132" s="428"/>
      <c r="M132" s="428"/>
      <c r="N132" s="460"/>
      <c r="O132" s="428"/>
      <c r="P132" s="428"/>
      <c r="Q132" s="427">
        <f t="shared" si="126"/>
        <v>630</v>
      </c>
      <c r="R132" s="427">
        <v>600</v>
      </c>
      <c r="S132" s="427">
        <v>30</v>
      </c>
      <c r="T132" s="428"/>
      <c r="U132" s="481">
        <f t="shared" si="123"/>
        <v>0</v>
      </c>
      <c r="V132" s="481">
        <f t="shared" si="117"/>
        <v>0</v>
      </c>
      <c r="W132" s="481">
        <f t="shared" si="117"/>
        <v>0</v>
      </c>
      <c r="X132" s="425">
        <f t="shared" si="89"/>
        <v>0</v>
      </c>
      <c r="Y132" s="428"/>
      <c r="Z132" s="428"/>
      <c r="AA132" s="428"/>
      <c r="AB132" s="460"/>
      <c r="AC132" s="460"/>
      <c r="AD132" s="428"/>
      <c r="AE132" s="460"/>
      <c r="AF132" s="460"/>
      <c r="AG132" s="427">
        <f t="shared" si="127"/>
        <v>630</v>
      </c>
      <c r="AH132" s="427">
        <v>600</v>
      </c>
      <c r="AI132" s="427">
        <v>30</v>
      </c>
      <c r="AJ132" s="428"/>
      <c r="AK132" s="428"/>
      <c r="AL132" s="138"/>
      <c r="AM132" s="358"/>
      <c r="AN132" s="358"/>
      <c r="AO132" s="358"/>
    </row>
    <row r="133" spans="1:41" s="143" customFormat="1" ht="60" hidden="1">
      <c r="A133" s="132">
        <f t="shared" si="121"/>
        <v>13</v>
      </c>
      <c r="B133" s="316" t="s">
        <v>912</v>
      </c>
      <c r="C133" s="138" t="s">
        <v>258</v>
      </c>
      <c r="D133" s="138"/>
      <c r="E133" s="147" t="s">
        <v>266</v>
      </c>
      <c r="F133" s="138" t="s">
        <v>55</v>
      </c>
      <c r="G133" s="427">
        <f t="shared" si="86"/>
        <v>945</v>
      </c>
      <c r="H133" s="427">
        <v>900</v>
      </c>
      <c r="I133" s="427">
        <v>45</v>
      </c>
      <c r="J133" s="428"/>
      <c r="K133" s="462">
        <f t="shared" si="119"/>
        <v>0</v>
      </c>
      <c r="L133" s="428"/>
      <c r="M133" s="428"/>
      <c r="N133" s="460"/>
      <c r="O133" s="428"/>
      <c r="P133" s="428"/>
      <c r="Q133" s="427">
        <f t="shared" si="126"/>
        <v>945</v>
      </c>
      <c r="R133" s="427">
        <v>900</v>
      </c>
      <c r="S133" s="427">
        <v>45</v>
      </c>
      <c r="T133" s="428"/>
      <c r="U133" s="481">
        <f t="shared" si="123"/>
        <v>0</v>
      </c>
      <c r="V133" s="481">
        <f t="shared" si="117"/>
        <v>0</v>
      </c>
      <c r="W133" s="481">
        <f t="shared" si="117"/>
        <v>0</v>
      </c>
      <c r="X133" s="425">
        <f t="shared" si="89"/>
        <v>0</v>
      </c>
      <c r="Y133" s="428"/>
      <c r="Z133" s="428"/>
      <c r="AA133" s="428"/>
      <c r="AB133" s="460"/>
      <c r="AC133" s="460"/>
      <c r="AD133" s="428"/>
      <c r="AE133" s="460"/>
      <c r="AF133" s="460"/>
      <c r="AG133" s="427">
        <f t="shared" si="127"/>
        <v>945</v>
      </c>
      <c r="AH133" s="427">
        <v>900</v>
      </c>
      <c r="AI133" s="427">
        <v>45</v>
      </c>
      <c r="AJ133" s="428"/>
      <c r="AK133" s="428"/>
      <c r="AL133" s="138"/>
      <c r="AM133" s="358"/>
      <c r="AN133" s="358"/>
      <c r="AO133" s="358"/>
    </row>
    <row r="134" spans="1:41" s="143" customFormat="1" ht="30" hidden="1">
      <c r="A134" s="132">
        <f t="shared" si="121"/>
        <v>14</v>
      </c>
      <c r="B134" s="316" t="s">
        <v>1146</v>
      </c>
      <c r="C134" s="138" t="s">
        <v>253</v>
      </c>
      <c r="D134" s="138" t="s">
        <v>55</v>
      </c>
      <c r="E134" s="138"/>
      <c r="F134" s="138" t="s">
        <v>55</v>
      </c>
      <c r="G134" s="427">
        <f t="shared" si="86"/>
        <v>840</v>
      </c>
      <c r="H134" s="427">
        <v>800</v>
      </c>
      <c r="I134" s="427">
        <v>40</v>
      </c>
      <c r="J134" s="428"/>
      <c r="K134" s="462">
        <f>+L134+M134</f>
        <v>212.54000000000005</v>
      </c>
      <c r="L134" s="429">
        <f>+H134-R134</f>
        <v>187.45000000000005</v>
      </c>
      <c r="M134" s="429">
        <f>+I134-S134</f>
        <v>25.09</v>
      </c>
      <c r="N134" s="460"/>
      <c r="O134" s="428"/>
      <c r="P134" s="428"/>
      <c r="Q134" s="428">
        <f t="shared" ref="Q134:Q135" si="128">+R134+S134</f>
        <v>627.45999999999992</v>
      </c>
      <c r="R134" s="460">
        <v>612.54999999999995</v>
      </c>
      <c r="S134" s="460">
        <f>31.3-16.39</f>
        <v>14.91</v>
      </c>
      <c r="T134" s="428"/>
      <c r="U134" s="481"/>
      <c r="V134" s="481"/>
      <c r="W134" s="481"/>
      <c r="X134" s="425"/>
      <c r="Y134" s="428"/>
      <c r="Z134" s="428"/>
      <c r="AA134" s="428"/>
      <c r="AB134" s="460"/>
      <c r="AC134" s="460"/>
      <c r="AD134" s="428"/>
      <c r="AE134" s="460"/>
      <c r="AF134" s="460"/>
      <c r="AG134" s="428">
        <f t="shared" ref="AG134:AG135" si="129">+AH134+AI134</f>
        <v>627.45999999999992</v>
      </c>
      <c r="AH134" s="460">
        <v>612.54999999999995</v>
      </c>
      <c r="AI134" s="460">
        <f>31.3-16.39</f>
        <v>14.91</v>
      </c>
      <c r="AJ134" s="428"/>
      <c r="AK134" s="428"/>
      <c r="AL134" s="138"/>
      <c r="AM134" s="358"/>
      <c r="AN134" s="358"/>
      <c r="AO134" s="358"/>
    </row>
    <row r="135" spans="1:41" s="143" customFormat="1" ht="30" hidden="1">
      <c r="A135" s="132">
        <f t="shared" si="121"/>
        <v>15</v>
      </c>
      <c r="B135" s="316" t="s">
        <v>1147</v>
      </c>
      <c r="C135" s="138" t="s">
        <v>273</v>
      </c>
      <c r="D135" s="138" t="s">
        <v>55</v>
      </c>
      <c r="E135" s="138"/>
      <c r="F135" s="138" t="s">
        <v>55</v>
      </c>
      <c r="G135" s="427"/>
      <c r="H135" s="427"/>
      <c r="I135" s="427"/>
      <c r="J135" s="428"/>
      <c r="K135" s="462"/>
      <c r="L135" s="428"/>
      <c r="M135" s="428"/>
      <c r="N135" s="428">
        <f t="shared" ref="N135" si="130">+O135+P135</f>
        <v>627.45999999999992</v>
      </c>
      <c r="O135" s="460">
        <v>612.55999999999995</v>
      </c>
      <c r="P135" s="460">
        <v>14.9</v>
      </c>
      <c r="Q135" s="428">
        <f t="shared" si="128"/>
        <v>627.45999999999992</v>
      </c>
      <c r="R135" s="460">
        <v>612.55999999999995</v>
      </c>
      <c r="S135" s="460">
        <v>14.9</v>
      </c>
      <c r="T135" s="428"/>
      <c r="U135" s="481"/>
      <c r="V135" s="481"/>
      <c r="W135" s="481"/>
      <c r="X135" s="425"/>
      <c r="Y135" s="428"/>
      <c r="Z135" s="428"/>
      <c r="AA135" s="428"/>
      <c r="AB135" s="460"/>
      <c r="AC135" s="460"/>
      <c r="AD135" s="428"/>
      <c r="AE135" s="460"/>
      <c r="AF135" s="460"/>
      <c r="AG135" s="428">
        <f t="shared" si="129"/>
        <v>627.45999999999992</v>
      </c>
      <c r="AH135" s="460">
        <v>612.55999999999995</v>
      </c>
      <c r="AI135" s="460">
        <v>14.9</v>
      </c>
      <c r="AJ135" s="428"/>
      <c r="AK135" s="428"/>
      <c r="AL135" s="138"/>
      <c r="AM135" s="358"/>
      <c r="AN135" s="358"/>
      <c r="AO135" s="358"/>
    </row>
    <row r="136" spans="1:41" s="14" customFormat="1" ht="23.25" customHeight="1">
      <c r="A136" s="406" t="s">
        <v>995</v>
      </c>
      <c r="B136" s="484" t="s">
        <v>275</v>
      </c>
      <c r="C136" s="407"/>
      <c r="D136" s="407"/>
      <c r="E136" s="401">
        <v>0</v>
      </c>
      <c r="F136" s="401"/>
      <c r="G136" s="426">
        <f t="shared" ref="G136:T136" si="131">SUM(G137:G151)</f>
        <v>10115.23</v>
      </c>
      <c r="H136" s="426">
        <f t="shared" si="131"/>
        <v>9633.23</v>
      </c>
      <c r="I136" s="426">
        <f t="shared" si="131"/>
        <v>482</v>
      </c>
      <c r="J136" s="426">
        <f t="shared" si="131"/>
        <v>0</v>
      </c>
      <c r="K136" s="426">
        <f t="shared" si="131"/>
        <v>1083.52</v>
      </c>
      <c r="L136" s="426">
        <f t="shared" si="131"/>
        <v>1029.02</v>
      </c>
      <c r="M136" s="426">
        <f t="shared" si="131"/>
        <v>54.5</v>
      </c>
      <c r="N136" s="426">
        <f t="shared" si="131"/>
        <v>1083.52</v>
      </c>
      <c r="O136" s="426">
        <f t="shared" si="131"/>
        <v>1029.02</v>
      </c>
      <c r="P136" s="426">
        <f t="shared" si="131"/>
        <v>54.5</v>
      </c>
      <c r="Q136" s="426">
        <f t="shared" si="131"/>
        <v>10115.230000000001</v>
      </c>
      <c r="R136" s="426">
        <f t="shared" si="131"/>
        <v>9633.2300000000014</v>
      </c>
      <c r="S136" s="426">
        <f t="shared" si="131"/>
        <v>482</v>
      </c>
      <c r="T136" s="426">
        <f t="shared" si="131"/>
        <v>0</v>
      </c>
      <c r="U136" s="426">
        <f t="shared" ref="U136:AF136" si="132">SUM(U137:U147)</f>
        <v>6753.7800000000007</v>
      </c>
      <c r="V136" s="426">
        <f t="shared" si="132"/>
        <v>6404.7800000000007</v>
      </c>
      <c r="W136" s="426">
        <f t="shared" si="132"/>
        <v>349</v>
      </c>
      <c r="X136" s="426">
        <f t="shared" si="132"/>
        <v>1820.8</v>
      </c>
      <c r="Y136" s="426">
        <f t="shared" si="132"/>
        <v>1733.8</v>
      </c>
      <c r="Z136" s="426">
        <f t="shared" si="132"/>
        <v>87</v>
      </c>
      <c r="AA136" s="426">
        <f t="shared" si="132"/>
        <v>2449.88</v>
      </c>
      <c r="AB136" s="426">
        <f t="shared" si="132"/>
        <v>2324.38</v>
      </c>
      <c r="AC136" s="426">
        <f t="shared" si="132"/>
        <v>125.5</v>
      </c>
      <c r="AD136" s="426">
        <f t="shared" si="132"/>
        <v>2483.1</v>
      </c>
      <c r="AE136" s="426">
        <f t="shared" si="132"/>
        <v>2346.6</v>
      </c>
      <c r="AF136" s="426">
        <f t="shared" si="132"/>
        <v>136.5</v>
      </c>
      <c r="AG136" s="426">
        <f>SUM(AG137:AG151)</f>
        <v>3361.45</v>
      </c>
      <c r="AH136" s="426">
        <f>SUM(AH137:AH151)</f>
        <v>3228.45</v>
      </c>
      <c r="AI136" s="426">
        <f>SUM(AI137:AI151)</f>
        <v>133</v>
      </c>
      <c r="AJ136" s="426"/>
      <c r="AK136" s="426">
        <f>SUM(AK137:AK147)</f>
        <v>0</v>
      </c>
      <c r="AL136" s="16"/>
      <c r="AM136" s="357">
        <f>+'NĂM 2022'!K53+'NĂM 2023'!N59+'NĂM 2024'!J56+'NĂM 2025'!J50</f>
        <v>10115.23</v>
      </c>
      <c r="AN136" s="357">
        <f>+'NĂM 2022'!L53+'NĂM 2023'!O59+'NĂM 2024'!K56+'NĂM 2025'!K50</f>
        <v>9633.23</v>
      </c>
      <c r="AO136" s="357">
        <f>+'NĂM 2022'!M53+'NĂM 2023'!P59+'NĂM 2024'!L56+'NĂM 2025'!L50</f>
        <v>482</v>
      </c>
    </row>
    <row r="137" spans="1:41" ht="75" hidden="1">
      <c r="A137" s="25">
        <v>1</v>
      </c>
      <c r="B137" s="327" t="s">
        <v>276</v>
      </c>
      <c r="C137" s="25" t="s">
        <v>277</v>
      </c>
      <c r="D137" s="25"/>
      <c r="E137" s="8" t="s">
        <v>278</v>
      </c>
      <c r="F137" s="25" t="s">
        <v>52</v>
      </c>
      <c r="G137" s="425">
        <f t="shared" si="86"/>
        <v>1316.8</v>
      </c>
      <c r="H137" s="425">
        <v>1253.8</v>
      </c>
      <c r="I137" s="425">
        <v>63</v>
      </c>
      <c r="J137" s="431">
        <v>0</v>
      </c>
      <c r="K137" s="460">
        <f>+G137-Q137</f>
        <v>0</v>
      </c>
      <c r="L137" s="431"/>
      <c r="M137" s="431"/>
      <c r="N137" s="460"/>
      <c r="O137" s="431"/>
      <c r="P137" s="431"/>
      <c r="Q137" s="444">
        <f>+R137+S137</f>
        <v>1316.8</v>
      </c>
      <c r="R137" s="431">
        <v>1253.8</v>
      </c>
      <c r="S137" s="431">
        <v>63</v>
      </c>
      <c r="T137" s="431"/>
      <c r="U137" s="431">
        <f>+V137+W137</f>
        <v>1316.8</v>
      </c>
      <c r="V137" s="431">
        <f>+Y137+AB137+AE137</f>
        <v>1253.8</v>
      </c>
      <c r="W137" s="431">
        <f>+Z137+AC137+AF137</f>
        <v>63</v>
      </c>
      <c r="X137" s="425">
        <f t="shared" si="89"/>
        <v>1316.8</v>
      </c>
      <c r="Y137" s="425">
        <v>1253.8</v>
      </c>
      <c r="Z137" s="425">
        <v>63</v>
      </c>
      <c r="AA137" s="425"/>
      <c r="AB137" s="458"/>
      <c r="AC137" s="458"/>
      <c r="AD137" s="425"/>
      <c r="AE137" s="458"/>
      <c r="AF137" s="458"/>
      <c r="AG137" s="425"/>
      <c r="AH137" s="458"/>
      <c r="AI137" s="458"/>
      <c r="AJ137" s="425"/>
      <c r="AK137" s="431"/>
      <c r="AL137" s="15"/>
      <c r="AM137" s="482">
        <f>+G136-U136</f>
        <v>3361.4499999999989</v>
      </c>
      <c r="AN137" s="482">
        <f>+H136-V136</f>
        <v>3228.4499999999989</v>
      </c>
      <c r="AO137" s="482">
        <f>+I136-W136</f>
        <v>133</v>
      </c>
    </row>
    <row r="138" spans="1:41" ht="75" hidden="1">
      <c r="A138" s="25">
        <f>+A137+1</f>
        <v>2</v>
      </c>
      <c r="B138" s="327" t="s">
        <v>279</v>
      </c>
      <c r="C138" s="25" t="s">
        <v>280</v>
      </c>
      <c r="D138" s="25"/>
      <c r="E138" s="8" t="s">
        <v>281</v>
      </c>
      <c r="F138" s="25" t="s">
        <v>52</v>
      </c>
      <c r="G138" s="425">
        <f t="shared" si="86"/>
        <v>420</v>
      </c>
      <c r="H138" s="425">
        <v>400</v>
      </c>
      <c r="I138" s="425">
        <v>20</v>
      </c>
      <c r="J138" s="431">
        <v>0</v>
      </c>
      <c r="K138" s="460">
        <f t="shared" ref="K138:K150" si="133">+G138-Q138</f>
        <v>0</v>
      </c>
      <c r="L138" s="431"/>
      <c r="M138" s="431"/>
      <c r="N138" s="460"/>
      <c r="O138" s="431"/>
      <c r="P138" s="431"/>
      <c r="Q138" s="444">
        <f t="shared" ref="Q138:Q151" si="134">+R138+S138</f>
        <v>420</v>
      </c>
      <c r="R138" s="431">
        <v>400</v>
      </c>
      <c r="S138" s="431">
        <v>20</v>
      </c>
      <c r="T138" s="431"/>
      <c r="U138" s="431">
        <f t="shared" ref="U138:U147" si="135">+V138+W138</f>
        <v>420</v>
      </c>
      <c r="V138" s="431">
        <f t="shared" ref="V138:W150" si="136">+Y138+AB138+AE138</f>
        <v>400</v>
      </c>
      <c r="W138" s="431">
        <f t="shared" si="136"/>
        <v>20</v>
      </c>
      <c r="X138" s="425">
        <f t="shared" si="89"/>
        <v>420</v>
      </c>
      <c r="Y138" s="425">
        <v>400</v>
      </c>
      <c r="Z138" s="425">
        <v>20</v>
      </c>
      <c r="AA138" s="425"/>
      <c r="AB138" s="458"/>
      <c r="AC138" s="458"/>
      <c r="AD138" s="425"/>
      <c r="AE138" s="458"/>
      <c r="AF138" s="458"/>
      <c r="AG138" s="425"/>
      <c r="AH138" s="458"/>
      <c r="AI138" s="458"/>
      <c r="AJ138" s="425"/>
      <c r="AK138" s="431"/>
      <c r="AL138" s="15"/>
      <c r="AM138" s="354">
        <f>+AM137-AG136</f>
        <v>0</v>
      </c>
      <c r="AN138" s="354">
        <f t="shared" ref="AN138:AO138" si="137">+AN137-AH136</f>
        <v>0</v>
      </c>
      <c r="AO138" s="354">
        <f t="shared" si="137"/>
        <v>0</v>
      </c>
    </row>
    <row r="139" spans="1:41" ht="75" hidden="1">
      <c r="A139" s="25">
        <f t="shared" ref="A139:A151" si="138">+A138+1</f>
        <v>3</v>
      </c>
      <c r="B139" s="327" t="s">
        <v>282</v>
      </c>
      <c r="C139" s="25" t="s">
        <v>275</v>
      </c>
      <c r="D139" s="25"/>
      <c r="E139" s="8" t="s">
        <v>283</v>
      </c>
      <c r="F139" s="25" t="s">
        <v>52</v>
      </c>
      <c r="G139" s="425">
        <f t="shared" si="86"/>
        <v>84</v>
      </c>
      <c r="H139" s="425">
        <v>80</v>
      </c>
      <c r="I139" s="425">
        <v>4</v>
      </c>
      <c r="J139" s="431">
        <v>0</v>
      </c>
      <c r="K139" s="460">
        <f t="shared" si="133"/>
        <v>0</v>
      </c>
      <c r="L139" s="431"/>
      <c r="M139" s="431"/>
      <c r="N139" s="460"/>
      <c r="O139" s="431"/>
      <c r="P139" s="431"/>
      <c r="Q139" s="444">
        <f t="shared" si="134"/>
        <v>84</v>
      </c>
      <c r="R139" s="431">
        <v>80</v>
      </c>
      <c r="S139" s="431">
        <v>4</v>
      </c>
      <c r="T139" s="431"/>
      <c r="U139" s="431">
        <f t="shared" si="135"/>
        <v>84</v>
      </c>
      <c r="V139" s="431">
        <f t="shared" si="136"/>
        <v>80</v>
      </c>
      <c r="W139" s="431">
        <f t="shared" si="136"/>
        <v>4</v>
      </c>
      <c r="X139" s="425">
        <f t="shared" si="89"/>
        <v>84</v>
      </c>
      <c r="Y139" s="425">
        <v>80</v>
      </c>
      <c r="Z139" s="425">
        <v>4</v>
      </c>
      <c r="AA139" s="425"/>
      <c r="AB139" s="458"/>
      <c r="AC139" s="458"/>
      <c r="AD139" s="425"/>
      <c r="AE139" s="458"/>
      <c r="AF139" s="458"/>
      <c r="AG139" s="425"/>
      <c r="AH139" s="458"/>
      <c r="AI139" s="458"/>
      <c r="AJ139" s="425"/>
      <c r="AK139" s="431"/>
      <c r="AL139" s="15"/>
    </row>
    <row r="140" spans="1:41" ht="75" hidden="1">
      <c r="A140" s="25">
        <f t="shared" si="138"/>
        <v>4</v>
      </c>
      <c r="B140" s="327" t="s">
        <v>284</v>
      </c>
      <c r="C140" s="25" t="s">
        <v>285</v>
      </c>
      <c r="D140" s="25"/>
      <c r="E140" s="8" t="s">
        <v>286</v>
      </c>
      <c r="F140" s="25" t="s">
        <v>53</v>
      </c>
      <c r="G140" s="425">
        <f t="shared" si="86"/>
        <v>525</v>
      </c>
      <c r="H140" s="425">
        <v>500</v>
      </c>
      <c r="I140" s="425">
        <v>25</v>
      </c>
      <c r="J140" s="431">
        <v>0</v>
      </c>
      <c r="K140" s="460">
        <f>+L140+M140</f>
        <v>50</v>
      </c>
      <c r="L140" s="431">
        <f>+H140-R140</f>
        <v>50</v>
      </c>
      <c r="M140" s="431"/>
      <c r="N140" s="460">
        <f>+O140+P140</f>
        <v>5</v>
      </c>
      <c r="O140" s="431"/>
      <c r="P140" s="431">
        <f>+S140-I140</f>
        <v>5</v>
      </c>
      <c r="Q140" s="444">
        <f t="shared" si="134"/>
        <v>480</v>
      </c>
      <c r="R140" s="431">
        <v>450</v>
      </c>
      <c r="S140" s="431">
        <v>30</v>
      </c>
      <c r="T140" s="431"/>
      <c r="U140" s="431">
        <f t="shared" si="135"/>
        <v>480</v>
      </c>
      <c r="V140" s="431">
        <f t="shared" si="136"/>
        <v>450</v>
      </c>
      <c r="W140" s="431">
        <f t="shared" si="136"/>
        <v>30</v>
      </c>
      <c r="X140" s="425">
        <f t="shared" si="89"/>
        <v>0</v>
      </c>
      <c r="Y140" s="431"/>
      <c r="Z140" s="431"/>
      <c r="AA140" s="431">
        <f>+AB140+AC140</f>
        <v>480</v>
      </c>
      <c r="AB140" s="460">
        <v>450</v>
      </c>
      <c r="AC140" s="460">
        <v>30</v>
      </c>
      <c r="AD140" s="431"/>
      <c r="AE140" s="460"/>
      <c r="AF140" s="460"/>
      <c r="AG140" s="431"/>
      <c r="AH140" s="460"/>
      <c r="AI140" s="460"/>
      <c r="AJ140" s="431"/>
      <c r="AK140" s="431"/>
      <c r="AL140" s="15"/>
    </row>
    <row r="141" spans="1:41" ht="75" hidden="1">
      <c r="A141" s="25">
        <f t="shared" si="138"/>
        <v>5</v>
      </c>
      <c r="B141" s="327" t="s">
        <v>287</v>
      </c>
      <c r="C141" s="25" t="s">
        <v>288</v>
      </c>
      <c r="D141" s="25"/>
      <c r="E141" s="8" t="s">
        <v>289</v>
      </c>
      <c r="F141" s="25" t="s">
        <v>53</v>
      </c>
      <c r="G141" s="425">
        <f t="shared" si="86"/>
        <v>630</v>
      </c>
      <c r="H141" s="425">
        <v>600</v>
      </c>
      <c r="I141" s="425">
        <v>30</v>
      </c>
      <c r="J141" s="431">
        <v>0</v>
      </c>
      <c r="K141" s="460">
        <f>+L141+M141</f>
        <v>50</v>
      </c>
      <c r="L141" s="431">
        <f>+H141-R141</f>
        <v>50</v>
      </c>
      <c r="M141" s="431"/>
      <c r="N141" s="460">
        <f>+O141+P141</f>
        <v>10</v>
      </c>
      <c r="O141" s="431"/>
      <c r="P141" s="431">
        <f>+S141-I141</f>
        <v>10</v>
      </c>
      <c r="Q141" s="444">
        <f t="shared" si="134"/>
        <v>590</v>
      </c>
      <c r="R141" s="431">
        <v>550</v>
      </c>
      <c r="S141" s="431">
        <v>40</v>
      </c>
      <c r="T141" s="431"/>
      <c r="U141" s="431">
        <f t="shared" si="135"/>
        <v>590</v>
      </c>
      <c r="V141" s="431">
        <f t="shared" si="136"/>
        <v>550</v>
      </c>
      <c r="W141" s="431">
        <f t="shared" si="136"/>
        <v>40</v>
      </c>
      <c r="X141" s="425">
        <f t="shared" si="89"/>
        <v>0</v>
      </c>
      <c r="Y141" s="431"/>
      <c r="Z141" s="431"/>
      <c r="AA141" s="431">
        <f>+AB141+AC141</f>
        <v>590</v>
      </c>
      <c r="AB141" s="460">
        <v>550</v>
      </c>
      <c r="AC141" s="460">
        <v>40</v>
      </c>
      <c r="AD141" s="431"/>
      <c r="AE141" s="460"/>
      <c r="AF141" s="460"/>
      <c r="AG141" s="431"/>
      <c r="AH141" s="460"/>
      <c r="AI141" s="460"/>
      <c r="AJ141" s="431"/>
      <c r="AK141" s="431"/>
      <c r="AL141" s="15"/>
    </row>
    <row r="142" spans="1:41" ht="75" hidden="1">
      <c r="A142" s="25">
        <f t="shared" si="138"/>
        <v>6</v>
      </c>
      <c r="B142" s="327" t="s">
        <v>290</v>
      </c>
      <c r="C142" s="25" t="s">
        <v>291</v>
      </c>
      <c r="D142" s="25"/>
      <c r="E142" s="8" t="s">
        <v>281</v>
      </c>
      <c r="F142" s="25" t="s">
        <v>53</v>
      </c>
      <c r="G142" s="425">
        <f t="shared" si="86"/>
        <v>420</v>
      </c>
      <c r="H142" s="425">
        <v>400</v>
      </c>
      <c r="I142" s="425">
        <v>20</v>
      </c>
      <c r="J142" s="431">
        <v>0</v>
      </c>
      <c r="K142" s="460">
        <f t="shared" si="133"/>
        <v>0</v>
      </c>
      <c r="L142" s="431"/>
      <c r="M142" s="431"/>
      <c r="N142" s="460"/>
      <c r="O142" s="431"/>
      <c r="P142" s="431"/>
      <c r="Q142" s="444">
        <f t="shared" si="134"/>
        <v>420</v>
      </c>
      <c r="R142" s="431">
        <v>400</v>
      </c>
      <c r="S142" s="431">
        <v>20</v>
      </c>
      <c r="T142" s="431"/>
      <c r="U142" s="431">
        <f t="shared" si="135"/>
        <v>420</v>
      </c>
      <c r="V142" s="431">
        <f t="shared" si="136"/>
        <v>400</v>
      </c>
      <c r="W142" s="431">
        <f t="shared" si="136"/>
        <v>20</v>
      </c>
      <c r="X142" s="425">
        <f t="shared" si="89"/>
        <v>0</v>
      </c>
      <c r="Y142" s="431"/>
      <c r="Z142" s="431"/>
      <c r="AA142" s="431"/>
      <c r="AB142" s="460"/>
      <c r="AC142" s="460"/>
      <c r="AD142" s="431">
        <f>+AE142+AF142</f>
        <v>420</v>
      </c>
      <c r="AE142" s="460">
        <v>400</v>
      </c>
      <c r="AF142" s="460">
        <v>20</v>
      </c>
      <c r="AG142" s="431"/>
      <c r="AH142" s="460"/>
      <c r="AI142" s="460"/>
      <c r="AJ142" s="431"/>
      <c r="AK142" s="431"/>
      <c r="AL142" s="15"/>
    </row>
    <row r="143" spans="1:41" ht="75" hidden="1">
      <c r="A143" s="25">
        <f t="shared" si="138"/>
        <v>7</v>
      </c>
      <c r="B143" s="327" t="s">
        <v>292</v>
      </c>
      <c r="C143" s="25" t="s">
        <v>275</v>
      </c>
      <c r="D143" s="25"/>
      <c r="E143" s="8" t="s">
        <v>104</v>
      </c>
      <c r="F143" s="25" t="s">
        <v>53</v>
      </c>
      <c r="G143" s="425">
        <f t="shared" si="86"/>
        <v>735</v>
      </c>
      <c r="H143" s="425">
        <v>700</v>
      </c>
      <c r="I143" s="425">
        <v>35</v>
      </c>
      <c r="J143" s="431">
        <v>0</v>
      </c>
      <c r="K143" s="460">
        <f t="shared" si="133"/>
        <v>0</v>
      </c>
      <c r="L143" s="431"/>
      <c r="M143" s="431"/>
      <c r="N143" s="460"/>
      <c r="O143" s="431"/>
      <c r="P143" s="431"/>
      <c r="Q143" s="444">
        <f t="shared" si="134"/>
        <v>735</v>
      </c>
      <c r="R143" s="431">
        <v>700</v>
      </c>
      <c r="S143" s="431">
        <v>35</v>
      </c>
      <c r="T143" s="431"/>
      <c r="U143" s="431">
        <f t="shared" si="135"/>
        <v>735</v>
      </c>
      <c r="V143" s="431">
        <f t="shared" si="136"/>
        <v>700</v>
      </c>
      <c r="W143" s="431">
        <f t="shared" si="136"/>
        <v>35</v>
      </c>
      <c r="X143" s="425">
        <f t="shared" si="89"/>
        <v>0</v>
      </c>
      <c r="Y143" s="431"/>
      <c r="Z143" s="431"/>
      <c r="AA143" s="431">
        <f>+AB143+AC143</f>
        <v>735</v>
      </c>
      <c r="AB143" s="460">
        <v>700</v>
      </c>
      <c r="AC143" s="460">
        <v>35</v>
      </c>
      <c r="AD143" s="431"/>
      <c r="AE143" s="460"/>
      <c r="AF143" s="460"/>
      <c r="AG143" s="431"/>
      <c r="AH143" s="460"/>
      <c r="AI143" s="460"/>
      <c r="AJ143" s="431"/>
      <c r="AK143" s="431"/>
      <c r="AL143" s="15"/>
    </row>
    <row r="144" spans="1:41" ht="75" hidden="1">
      <c r="A144" s="25">
        <f t="shared" si="138"/>
        <v>8</v>
      </c>
      <c r="B144" s="327" t="s">
        <v>293</v>
      </c>
      <c r="C144" s="25" t="s">
        <v>288</v>
      </c>
      <c r="D144" s="25"/>
      <c r="E144" s="8" t="s">
        <v>278</v>
      </c>
      <c r="F144" s="25" t="s">
        <v>53</v>
      </c>
      <c r="G144" s="425">
        <f t="shared" si="86"/>
        <v>1260</v>
      </c>
      <c r="H144" s="425">
        <v>1200</v>
      </c>
      <c r="I144" s="425">
        <v>60</v>
      </c>
      <c r="J144" s="431">
        <v>0</v>
      </c>
      <c r="K144" s="460">
        <f>+L144+M144</f>
        <v>615.12</v>
      </c>
      <c r="L144" s="431">
        <f>+H144-R144</f>
        <v>575.62</v>
      </c>
      <c r="M144" s="431">
        <f>+I144-S144</f>
        <v>39.5</v>
      </c>
      <c r="N144" s="460"/>
      <c r="O144" s="431"/>
      <c r="P144" s="431"/>
      <c r="Q144" s="444">
        <f t="shared" si="134"/>
        <v>644.88</v>
      </c>
      <c r="R144" s="431">
        <v>624.38</v>
      </c>
      <c r="S144" s="431">
        <v>20.5</v>
      </c>
      <c r="T144" s="431"/>
      <c r="U144" s="431">
        <f t="shared" si="135"/>
        <v>644.88</v>
      </c>
      <c r="V144" s="431">
        <f t="shared" si="136"/>
        <v>624.38</v>
      </c>
      <c r="W144" s="431">
        <f t="shared" si="136"/>
        <v>20.5</v>
      </c>
      <c r="X144" s="425">
        <f t="shared" si="89"/>
        <v>0</v>
      </c>
      <c r="Y144" s="431"/>
      <c r="Z144" s="431"/>
      <c r="AA144" s="431">
        <f>+AB144+AC144</f>
        <v>644.88</v>
      </c>
      <c r="AB144" s="460">
        <v>624.38</v>
      </c>
      <c r="AC144" s="460">
        <v>20.5</v>
      </c>
      <c r="AD144" s="431"/>
      <c r="AE144" s="460"/>
      <c r="AF144" s="460"/>
      <c r="AG144" s="431"/>
      <c r="AH144" s="460"/>
      <c r="AI144" s="460"/>
      <c r="AJ144" s="431"/>
      <c r="AK144" s="431"/>
      <c r="AL144" s="15"/>
    </row>
    <row r="145" spans="1:41" ht="75" hidden="1">
      <c r="A145" s="25">
        <f t="shared" si="138"/>
        <v>9</v>
      </c>
      <c r="B145" s="327" t="s">
        <v>295</v>
      </c>
      <c r="C145" s="25" t="s">
        <v>275</v>
      </c>
      <c r="D145" s="25"/>
      <c r="E145" s="8" t="s">
        <v>104</v>
      </c>
      <c r="F145" s="25" t="s">
        <v>54</v>
      </c>
      <c r="G145" s="425">
        <f t="shared" si="86"/>
        <v>735</v>
      </c>
      <c r="H145" s="425">
        <v>700</v>
      </c>
      <c r="I145" s="425">
        <v>35</v>
      </c>
      <c r="J145" s="431">
        <v>0</v>
      </c>
      <c r="K145" s="460"/>
      <c r="L145" s="431"/>
      <c r="M145" s="431"/>
      <c r="N145" s="460">
        <f>+O145+P145</f>
        <v>226.5</v>
      </c>
      <c r="O145" s="431">
        <f>+R145-H145</f>
        <v>200</v>
      </c>
      <c r="P145" s="431">
        <f>+S145-I145</f>
        <v>26.5</v>
      </c>
      <c r="Q145" s="444">
        <f t="shared" si="134"/>
        <v>961.5</v>
      </c>
      <c r="R145" s="431">
        <v>900</v>
      </c>
      <c r="S145" s="431">
        <v>61.5</v>
      </c>
      <c r="T145" s="431"/>
      <c r="U145" s="431">
        <f t="shared" si="135"/>
        <v>961.5</v>
      </c>
      <c r="V145" s="431">
        <f t="shared" si="136"/>
        <v>900</v>
      </c>
      <c r="W145" s="431">
        <f t="shared" si="136"/>
        <v>61.5</v>
      </c>
      <c r="X145" s="425">
        <f t="shared" si="89"/>
        <v>0</v>
      </c>
      <c r="Y145" s="431"/>
      <c r="Z145" s="431"/>
      <c r="AA145" s="431"/>
      <c r="AB145" s="460"/>
      <c r="AC145" s="460"/>
      <c r="AD145" s="431">
        <f>+AE145+AF145</f>
        <v>961.5</v>
      </c>
      <c r="AE145" s="460">
        <v>900</v>
      </c>
      <c r="AF145" s="460">
        <v>61.5</v>
      </c>
      <c r="AG145" s="431"/>
      <c r="AH145" s="460"/>
      <c r="AI145" s="460"/>
      <c r="AJ145" s="431"/>
      <c r="AK145" s="431"/>
      <c r="AL145" s="15"/>
    </row>
    <row r="146" spans="1:41" ht="75" hidden="1">
      <c r="A146" s="25">
        <f t="shared" si="138"/>
        <v>10</v>
      </c>
      <c r="B146" s="327" t="s">
        <v>297</v>
      </c>
      <c r="C146" s="25" t="s">
        <v>298</v>
      </c>
      <c r="D146" s="25"/>
      <c r="E146" s="8" t="s">
        <v>128</v>
      </c>
      <c r="F146" s="25" t="s">
        <v>54</v>
      </c>
      <c r="G146" s="425">
        <f t="shared" si="86"/>
        <v>1050</v>
      </c>
      <c r="H146" s="425">
        <v>1000</v>
      </c>
      <c r="I146" s="425">
        <v>50</v>
      </c>
      <c r="J146" s="431">
        <v>0</v>
      </c>
      <c r="K146" s="460">
        <f>+L146+M146</f>
        <v>368.4</v>
      </c>
      <c r="L146" s="431">
        <f>+H146-R146</f>
        <v>353.4</v>
      </c>
      <c r="M146" s="431">
        <f>+I146-S146</f>
        <v>15</v>
      </c>
      <c r="N146" s="460"/>
      <c r="O146" s="431"/>
      <c r="P146" s="431"/>
      <c r="Q146" s="444">
        <f t="shared" si="134"/>
        <v>681.6</v>
      </c>
      <c r="R146" s="431">
        <v>646.6</v>
      </c>
      <c r="S146" s="431">
        <v>35</v>
      </c>
      <c r="T146" s="431"/>
      <c r="U146" s="431">
        <f t="shared" si="135"/>
        <v>681.6</v>
      </c>
      <c r="V146" s="431">
        <f t="shared" si="136"/>
        <v>646.6</v>
      </c>
      <c r="W146" s="431">
        <f t="shared" si="136"/>
        <v>35</v>
      </c>
      <c r="X146" s="425">
        <f t="shared" si="89"/>
        <v>0</v>
      </c>
      <c r="Y146" s="431"/>
      <c r="Z146" s="431"/>
      <c r="AA146" s="431"/>
      <c r="AB146" s="460"/>
      <c r="AC146" s="460"/>
      <c r="AD146" s="431">
        <f>+AE146+AF146</f>
        <v>681.6</v>
      </c>
      <c r="AE146" s="460">
        <v>646.6</v>
      </c>
      <c r="AF146" s="460">
        <v>35</v>
      </c>
      <c r="AG146" s="431"/>
      <c r="AH146" s="460"/>
      <c r="AI146" s="460"/>
      <c r="AJ146" s="431"/>
      <c r="AK146" s="431"/>
      <c r="AL146" s="15"/>
    </row>
    <row r="147" spans="1:41" ht="75" hidden="1">
      <c r="A147" s="25">
        <f t="shared" si="138"/>
        <v>11</v>
      </c>
      <c r="B147" s="327" t="s">
        <v>301</v>
      </c>
      <c r="C147" s="25" t="s">
        <v>300</v>
      </c>
      <c r="D147" s="25"/>
      <c r="E147" s="8" t="s">
        <v>281</v>
      </c>
      <c r="F147" s="25" t="s">
        <v>54</v>
      </c>
      <c r="G147" s="425">
        <f t="shared" si="86"/>
        <v>419.43</v>
      </c>
      <c r="H147" s="425">
        <v>399.43</v>
      </c>
      <c r="I147" s="425">
        <v>20</v>
      </c>
      <c r="J147" s="431">
        <v>0</v>
      </c>
      <c r="K147" s="460"/>
      <c r="L147" s="431"/>
      <c r="M147" s="431"/>
      <c r="N147" s="460">
        <f>+O147+P147</f>
        <v>0.56999999999999318</v>
      </c>
      <c r="O147" s="431">
        <f>+R147-H147</f>
        <v>0.56999999999999318</v>
      </c>
      <c r="P147" s="431"/>
      <c r="Q147" s="444">
        <f t="shared" si="134"/>
        <v>420</v>
      </c>
      <c r="R147" s="431">
        <v>400</v>
      </c>
      <c r="S147" s="431">
        <v>20</v>
      </c>
      <c r="T147" s="431"/>
      <c r="U147" s="431">
        <f t="shared" si="135"/>
        <v>420</v>
      </c>
      <c r="V147" s="431">
        <f t="shared" si="136"/>
        <v>400</v>
      </c>
      <c r="W147" s="431">
        <f t="shared" si="136"/>
        <v>20</v>
      </c>
      <c r="X147" s="425">
        <f t="shared" si="89"/>
        <v>0</v>
      </c>
      <c r="Y147" s="431"/>
      <c r="Z147" s="431"/>
      <c r="AA147" s="431"/>
      <c r="AB147" s="460"/>
      <c r="AC147" s="460"/>
      <c r="AD147" s="431">
        <f>+AE147+AF147</f>
        <v>420</v>
      </c>
      <c r="AE147" s="460">
        <v>400</v>
      </c>
      <c r="AF147" s="460">
        <v>20</v>
      </c>
      <c r="AG147" s="431"/>
      <c r="AH147" s="460"/>
      <c r="AI147" s="460"/>
      <c r="AJ147" s="431"/>
      <c r="AK147" s="431"/>
      <c r="AL147" s="15"/>
    </row>
    <row r="148" spans="1:41" ht="75" hidden="1">
      <c r="A148" s="25">
        <f t="shared" si="138"/>
        <v>12</v>
      </c>
      <c r="B148" s="327" t="s">
        <v>294</v>
      </c>
      <c r="C148" s="25" t="s">
        <v>277</v>
      </c>
      <c r="D148" s="25"/>
      <c r="E148" s="8" t="s">
        <v>281</v>
      </c>
      <c r="F148" s="25" t="s">
        <v>55</v>
      </c>
      <c r="G148" s="425">
        <f>H148+I148</f>
        <v>420</v>
      </c>
      <c r="H148" s="425">
        <v>400</v>
      </c>
      <c r="I148" s="425">
        <v>20</v>
      </c>
      <c r="J148" s="431">
        <v>0</v>
      </c>
      <c r="K148" s="460">
        <f t="shared" si="133"/>
        <v>0</v>
      </c>
      <c r="L148" s="431"/>
      <c r="M148" s="431"/>
      <c r="N148" s="460"/>
      <c r="O148" s="431"/>
      <c r="P148" s="431"/>
      <c r="Q148" s="444">
        <f t="shared" si="134"/>
        <v>420</v>
      </c>
      <c r="R148" s="431">
        <v>400</v>
      </c>
      <c r="S148" s="431">
        <v>20</v>
      </c>
      <c r="T148" s="431"/>
      <c r="U148" s="431">
        <f>+V148+W148</f>
        <v>0</v>
      </c>
      <c r="V148" s="431">
        <f t="shared" si="136"/>
        <v>0</v>
      </c>
      <c r="W148" s="431">
        <f t="shared" si="136"/>
        <v>0</v>
      </c>
      <c r="X148" s="425">
        <f>Y148+Z148</f>
        <v>0</v>
      </c>
      <c r="Y148" s="431"/>
      <c r="Z148" s="431"/>
      <c r="AA148" s="431"/>
      <c r="AB148" s="460"/>
      <c r="AC148" s="460"/>
      <c r="AD148" s="431"/>
      <c r="AE148" s="460"/>
      <c r="AF148" s="460"/>
      <c r="AG148" s="425">
        <f t="shared" ref="AG148:AG150" si="139">AH148+AI148</f>
        <v>420</v>
      </c>
      <c r="AH148" s="425">
        <v>400</v>
      </c>
      <c r="AI148" s="425">
        <v>20</v>
      </c>
      <c r="AJ148" s="431"/>
      <c r="AK148" s="431"/>
      <c r="AL148" s="15"/>
    </row>
    <row r="149" spans="1:41" ht="75" hidden="1">
      <c r="A149" s="25">
        <f t="shared" si="138"/>
        <v>13</v>
      </c>
      <c r="B149" s="327" t="s">
        <v>296</v>
      </c>
      <c r="C149" s="25" t="s">
        <v>288</v>
      </c>
      <c r="D149" s="25"/>
      <c r="E149" s="8" t="s">
        <v>128</v>
      </c>
      <c r="F149" s="25" t="s">
        <v>55</v>
      </c>
      <c r="G149" s="425">
        <f>H149+I149</f>
        <v>1050</v>
      </c>
      <c r="H149" s="425">
        <v>1000</v>
      </c>
      <c r="I149" s="425">
        <v>50</v>
      </c>
      <c r="J149" s="431">
        <v>0</v>
      </c>
      <c r="K149" s="460">
        <f t="shared" si="133"/>
        <v>0</v>
      </c>
      <c r="L149" s="431"/>
      <c r="M149" s="431"/>
      <c r="N149" s="460"/>
      <c r="O149" s="431"/>
      <c r="P149" s="431"/>
      <c r="Q149" s="444">
        <f t="shared" si="134"/>
        <v>1050</v>
      </c>
      <c r="R149" s="431">
        <v>1000</v>
      </c>
      <c r="S149" s="431">
        <v>50</v>
      </c>
      <c r="T149" s="431"/>
      <c r="U149" s="431">
        <f>+V149+W149</f>
        <v>0</v>
      </c>
      <c r="V149" s="431">
        <f t="shared" si="136"/>
        <v>0</v>
      </c>
      <c r="W149" s="431">
        <f t="shared" si="136"/>
        <v>0</v>
      </c>
      <c r="X149" s="425">
        <f>Y149+Z149</f>
        <v>0</v>
      </c>
      <c r="Y149" s="431"/>
      <c r="Z149" s="431"/>
      <c r="AA149" s="431"/>
      <c r="AB149" s="460"/>
      <c r="AC149" s="460"/>
      <c r="AD149" s="431"/>
      <c r="AE149" s="460"/>
      <c r="AF149" s="460"/>
      <c r="AG149" s="425">
        <f t="shared" si="139"/>
        <v>1050</v>
      </c>
      <c r="AH149" s="425">
        <v>1000</v>
      </c>
      <c r="AI149" s="425">
        <v>50</v>
      </c>
      <c r="AJ149" s="431"/>
      <c r="AK149" s="431"/>
      <c r="AL149" s="15"/>
    </row>
    <row r="150" spans="1:41" ht="75" hidden="1">
      <c r="A150" s="25">
        <f t="shared" si="138"/>
        <v>14</v>
      </c>
      <c r="B150" s="327" t="s">
        <v>299</v>
      </c>
      <c r="C150" s="25" t="s">
        <v>300</v>
      </c>
      <c r="D150" s="25"/>
      <c r="E150" s="8" t="s">
        <v>128</v>
      </c>
      <c r="F150" s="25" t="s">
        <v>55</v>
      </c>
      <c r="G150" s="425">
        <f>H150+I150</f>
        <v>1050</v>
      </c>
      <c r="H150" s="425">
        <v>1000</v>
      </c>
      <c r="I150" s="425">
        <v>50</v>
      </c>
      <c r="J150" s="431">
        <v>0</v>
      </c>
      <c r="K150" s="460">
        <f t="shared" si="133"/>
        <v>0</v>
      </c>
      <c r="L150" s="431"/>
      <c r="M150" s="431"/>
      <c r="N150" s="460"/>
      <c r="O150" s="431"/>
      <c r="P150" s="431"/>
      <c r="Q150" s="444">
        <f t="shared" si="134"/>
        <v>1050</v>
      </c>
      <c r="R150" s="431">
        <v>1000</v>
      </c>
      <c r="S150" s="431">
        <v>50</v>
      </c>
      <c r="T150" s="431"/>
      <c r="U150" s="431">
        <f>+V150+W150</f>
        <v>0</v>
      </c>
      <c r="V150" s="431">
        <f t="shared" si="136"/>
        <v>0</v>
      </c>
      <c r="W150" s="431">
        <f t="shared" si="136"/>
        <v>0</v>
      </c>
      <c r="X150" s="425">
        <f>Y150+Z150</f>
        <v>0</v>
      </c>
      <c r="Y150" s="431"/>
      <c r="Z150" s="431"/>
      <c r="AA150" s="431"/>
      <c r="AB150" s="460"/>
      <c r="AC150" s="460"/>
      <c r="AD150" s="431"/>
      <c r="AE150" s="460"/>
      <c r="AF150" s="460"/>
      <c r="AG150" s="425">
        <f t="shared" si="139"/>
        <v>1050</v>
      </c>
      <c r="AH150" s="425">
        <v>1000</v>
      </c>
      <c r="AI150" s="425">
        <v>50</v>
      </c>
      <c r="AJ150" s="431"/>
      <c r="AK150" s="431"/>
      <c r="AL150" s="15"/>
    </row>
    <row r="151" spans="1:41" ht="45" hidden="1">
      <c r="A151" s="25">
        <f t="shared" si="138"/>
        <v>15</v>
      </c>
      <c r="B151" s="327" t="s">
        <v>1135</v>
      </c>
      <c r="C151" s="25" t="s">
        <v>288</v>
      </c>
      <c r="D151" s="25"/>
      <c r="E151" s="8"/>
      <c r="F151" s="25" t="s">
        <v>55</v>
      </c>
      <c r="G151" s="425"/>
      <c r="H151" s="425"/>
      <c r="I151" s="425"/>
      <c r="J151" s="431"/>
      <c r="K151" s="460"/>
      <c r="L151" s="431"/>
      <c r="M151" s="431"/>
      <c r="N151" s="444">
        <f t="shared" ref="N151" si="140">+O151+P151</f>
        <v>841.45</v>
      </c>
      <c r="O151" s="431">
        <v>828.45</v>
      </c>
      <c r="P151" s="431">
        <v>13</v>
      </c>
      <c r="Q151" s="444">
        <f t="shared" si="134"/>
        <v>841.45</v>
      </c>
      <c r="R151" s="431">
        <v>828.45</v>
      </c>
      <c r="S151" s="431">
        <v>13</v>
      </c>
      <c r="T151" s="503" t="s">
        <v>1169</v>
      </c>
      <c r="U151" s="431"/>
      <c r="V151" s="431"/>
      <c r="W151" s="431"/>
      <c r="X151" s="425"/>
      <c r="Y151" s="431"/>
      <c r="Z151" s="431"/>
      <c r="AA151" s="431"/>
      <c r="AB151" s="460"/>
      <c r="AC151" s="460"/>
      <c r="AD151" s="431"/>
      <c r="AE151" s="460"/>
      <c r="AF151" s="460"/>
      <c r="AG151" s="431">
        <f>+AH151+AI151</f>
        <v>841.45</v>
      </c>
      <c r="AH151" s="460">
        <v>828.45</v>
      </c>
      <c r="AI151" s="460">
        <v>13</v>
      </c>
      <c r="AJ151" s="431"/>
      <c r="AK151" s="431"/>
      <c r="AL151" s="15"/>
    </row>
    <row r="152" spans="1:41" s="14" customFormat="1" ht="51.75" customHeight="1">
      <c r="A152" s="4" t="s">
        <v>996</v>
      </c>
      <c r="B152" s="483" t="s">
        <v>303</v>
      </c>
      <c r="C152" s="402"/>
      <c r="D152" s="402"/>
      <c r="E152" s="401">
        <v>0</v>
      </c>
      <c r="F152" s="401"/>
      <c r="G152" s="426">
        <f>SUM(G153:G162)</f>
        <v>11092.08</v>
      </c>
      <c r="H152" s="426">
        <f t="shared" ref="H152:T152" si="141">SUM(H153:H162)</f>
        <v>10563.98</v>
      </c>
      <c r="I152" s="426">
        <f t="shared" si="141"/>
        <v>528.1</v>
      </c>
      <c r="J152" s="426">
        <f t="shared" si="141"/>
        <v>0</v>
      </c>
      <c r="K152" s="426">
        <f t="shared" si="141"/>
        <v>683.35670000000016</v>
      </c>
      <c r="L152" s="426">
        <f t="shared" si="141"/>
        <v>669.74670000000015</v>
      </c>
      <c r="M152" s="426">
        <f t="shared" si="141"/>
        <v>13.61</v>
      </c>
      <c r="N152" s="426">
        <f t="shared" si="141"/>
        <v>683.35670000000005</v>
      </c>
      <c r="O152" s="426">
        <f t="shared" si="141"/>
        <v>669.74670000000003</v>
      </c>
      <c r="P152" s="426">
        <f t="shared" si="141"/>
        <v>13.610000000000007</v>
      </c>
      <c r="Q152" s="426">
        <f t="shared" si="141"/>
        <v>11092.08</v>
      </c>
      <c r="R152" s="426">
        <f t="shared" si="141"/>
        <v>10563.98</v>
      </c>
      <c r="S152" s="426">
        <f t="shared" si="141"/>
        <v>528.1</v>
      </c>
      <c r="T152" s="426">
        <f t="shared" si="141"/>
        <v>0</v>
      </c>
      <c r="U152" s="426">
        <f t="shared" ref="U152:AK152" si="142">SUM(U153:U161)</f>
        <v>7387.6432999999997</v>
      </c>
      <c r="V152" s="426">
        <f t="shared" si="142"/>
        <v>7005.2533000000003</v>
      </c>
      <c r="W152" s="426">
        <f t="shared" si="142"/>
        <v>382.39</v>
      </c>
      <c r="X152" s="426">
        <f t="shared" si="142"/>
        <v>1446.05</v>
      </c>
      <c r="Y152" s="426">
        <f t="shared" si="142"/>
        <v>1351</v>
      </c>
      <c r="Z152" s="426">
        <f t="shared" si="142"/>
        <v>95.05</v>
      </c>
      <c r="AA152" s="426">
        <f t="shared" si="142"/>
        <v>3218.5933</v>
      </c>
      <c r="AB152" s="426">
        <f t="shared" si="142"/>
        <v>3080.9533000000001</v>
      </c>
      <c r="AC152" s="426">
        <f t="shared" si="142"/>
        <v>137.63999999999999</v>
      </c>
      <c r="AD152" s="426">
        <f t="shared" si="142"/>
        <v>2723</v>
      </c>
      <c r="AE152" s="426">
        <f t="shared" si="142"/>
        <v>2573.3000000000002</v>
      </c>
      <c r="AF152" s="426">
        <f t="shared" si="142"/>
        <v>149.69999999999999</v>
      </c>
      <c r="AG152" s="426">
        <f>SUM(AG153:AG162)</f>
        <v>3704.4367000000002</v>
      </c>
      <c r="AH152" s="426">
        <f t="shared" ref="AH152:AI152" si="143">SUM(AH153:AH162)</f>
        <v>3558.7267000000002</v>
      </c>
      <c r="AI152" s="426">
        <f t="shared" si="143"/>
        <v>145.70999999999998</v>
      </c>
      <c r="AJ152" s="426"/>
      <c r="AK152" s="426">
        <f t="shared" si="142"/>
        <v>0</v>
      </c>
      <c r="AL152" s="16"/>
      <c r="AM152" s="357">
        <f>+'NĂM 2022'!K57+'NĂM 2023'!N65+'NĂM 2024'!J60+'NĂM 2025'!J54</f>
        <v>11092.08</v>
      </c>
      <c r="AN152" s="357">
        <f>+'NĂM 2022'!L57+'NĂM 2023'!O65+'NĂM 2024'!K60+'NĂM 2025'!K54</f>
        <v>10563.98</v>
      </c>
      <c r="AO152" s="357">
        <f>+'NĂM 2022'!M57+'NĂM 2023'!P65+'NĂM 2024'!L60+'NĂM 2025'!L54</f>
        <v>528.09999999999991</v>
      </c>
    </row>
    <row r="153" spans="1:41" ht="51.75" hidden="1" customHeight="1">
      <c r="A153" s="8">
        <v>1</v>
      </c>
      <c r="B153" s="319" t="s">
        <v>304</v>
      </c>
      <c r="C153" s="8" t="s">
        <v>303</v>
      </c>
      <c r="D153" s="8"/>
      <c r="E153" s="8" t="s">
        <v>305</v>
      </c>
      <c r="F153" s="25" t="s">
        <v>52</v>
      </c>
      <c r="G153" s="425">
        <f t="shared" si="86"/>
        <v>1996.05</v>
      </c>
      <c r="H153" s="425">
        <v>1901</v>
      </c>
      <c r="I153" s="425">
        <v>95.05</v>
      </c>
      <c r="J153" s="431">
        <v>0</v>
      </c>
      <c r="K153" s="460">
        <f>+L153+M153</f>
        <v>17.996700000000146</v>
      </c>
      <c r="L153" s="431">
        <f>+H153-R153</f>
        <v>17.996700000000146</v>
      </c>
      <c r="M153" s="431">
        <f>+I153-S153</f>
        <v>0</v>
      </c>
      <c r="N153" s="460"/>
      <c r="O153" s="431"/>
      <c r="P153" s="431"/>
      <c r="Q153" s="444">
        <v>1978.0532999999998</v>
      </c>
      <c r="R153" s="431">
        <v>1883.0032999999999</v>
      </c>
      <c r="S153" s="431">
        <v>95.05</v>
      </c>
      <c r="T153" s="431"/>
      <c r="U153" s="431">
        <f>+V153+W153</f>
        <v>1978.0532999999998</v>
      </c>
      <c r="V153" s="431">
        <f>+Y153+AB153+AE153</f>
        <v>1883.0032999999999</v>
      </c>
      <c r="W153" s="431">
        <f>+Z153+AC153+AF153</f>
        <v>95.05</v>
      </c>
      <c r="X153" s="425">
        <f t="shared" si="89"/>
        <v>1446.05</v>
      </c>
      <c r="Y153" s="425">
        <v>1351</v>
      </c>
      <c r="Z153" s="425">
        <v>95.05</v>
      </c>
      <c r="AA153" s="425">
        <f>+AB153</f>
        <v>532.00329999999997</v>
      </c>
      <c r="AB153" s="458">
        <f>550-17.9967</f>
        <v>532.00329999999997</v>
      </c>
      <c r="AC153" s="458"/>
      <c r="AD153" s="425"/>
      <c r="AE153" s="458"/>
      <c r="AF153" s="458"/>
      <c r="AG153" s="425"/>
      <c r="AH153" s="458"/>
      <c r="AI153" s="458"/>
      <c r="AJ153" s="425"/>
      <c r="AK153" s="431"/>
      <c r="AL153" s="15"/>
      <c r="AM153" s="482">
        <f>+G152-U152</f>
        <v>3704.4367000000002</v>
      </c>
      <c r="AN153" s="482">
        <f>+H152-V152</f>
        <v>3558.7266999999993</v>
      </c>
      <c r="AO153" s="482">
        <f>+I152-W152</f>
        <v>145.71000000000004</v>
      </c>
    </row>
    <row r="154" spans="1:41" ht="51.75" hidden="1" customHeight="1">
      <c r="A154" s="8">
        <f>+A153+1</f>
        <v>2</v>
      </c>
      <c r="B154" s="319" t="s">
        <v>306</v>
      </c>
      <c r="C154" s="8" t="s">
        <v>307</v>
      </c>
      <c r="D154" s="8"/>
      <c r="E154" s="8" t="s">
        <v>308</v>
      </c>
      <c r="F154" s="8" t="s">
        <v>53</v>
      </c>
      <c r="G154" s="425">
        <f t="shared" si="86"/>
        <v>2191.25</v>
      </c>
      <c r="H154" s="425">
        <v>2087</v>
      </c>
      <c r="I154" s="425">
        <v>104.25</v>
      </c>
      <c r="J154" s="431">
        <v>0</v>
      </c>
      <c r="K154" s="460">
        <f t="shared" ref="K154:K159" si="144">+L154+M154</f>
        <v>304.65999999999997</v>
      </c>
      <c r="L154" s="431">
        <f t="shared" ref="L154:M159" si="145">+H154-R154</f>
        <v>298.04999999999995</v>
      </c>
      <c r="M154" s="431">
        <f t="shared" si="145"/>
        <v>6.6099999999999994</v>
      </c>
      <c r="N154" s="460"/>
      <c r="O154" s="431"/>
      <c r="P154" s="431"/>
      <c r="Q154" s="444">
        <v>1886.5900000000001</v>
      </c>
      <c r="R154" s="431">
        <v>1788.95</v>
      </c>
      <c r="S154" s="431">
        <v>97.64</v>
      </c>
      <c r="T154" s="431"/>
      <c r="U154" s="431">
        <f t="shared" ref="U154:U161" si="146">+V154+W154</f>
        <v>1886.5900000000001</v>
      </c>
      <c r="V154" s="431">
        <f t="shared" ref="V154:W161" si="147">+Y154+AB154+AE154</f>
        <v>1788.95</v>
      </c>
      <c r="W154" s="431">
        <f t="shared" si="147"/>
        <v>97.64</v>
      </c>
      <c r="X154" s="425">
        <f t="shared" si="89"/>
        <v>0</v>
      </c>
      <c r="Y154" s="431"/>
      <c r="Z154" s="431"/>
      <c r="AA154" s="431">
        <f>+AB154+AC154</f>
        <v>1886.5900000000001</v>
      </c>
      <c r="AB154" s="460">
        <v>1788.95</v>
      </c>
      <c r="AC154" s="460">
        <v>97.64</v>
      </c>
      <c r="AD154" s="431"/>
      <c r="AE154" s="460"/>
      <c r="AF154" s="460"/>
      <c r="AG154" s="431"/>
      <c r="AH154" s="460"/>
      <c r="AI154" s="460"/>
      <c r="AJ154" s="431"/>
      <c r="AK154" s="431"/>
      <c r="AL154" s="15"/>
      <c r="AM154" s="489">
        <f>+AM153-AG152</f>
        <v>0</v>
      </c>
      <c r="AN154" s="489">
        <f t="shared" ref="AN154:AO154" si="148">+AN153-AH152</f>
        <v>0</v>
      </c>
      <c r="AO154" s="489">
        <f t="shared" si="148"/>
        <v>0</v>
      </c>
    </row>
    <row r="155" spans="1:41" ht="51.75" hidden="1" customHeight="1">
      <c r="A155" s="8">
        <f t="shared" ref="A155:A162" si="149">+A154+1</f>
        <v>3</v>
      </c>
      <c r="B155" s="319" t="s">
        <v>309</v>
      </c>
      <c r="C155" s="8" t="s">
        <v>310</v>
      </c>
      <c r="D155" s="8"/>
      <c r="E155" s="8" t="s">
        <v>311</v>
      </c>
      <c r="F155" s="8" t="s">
        <v>53</v>
      </c>
      <c r="G155" s="425">
        <f t="shared" si="86"/>
        <v>420</v>
      </c>
      <c r="H155" s="425">
        <v>400</v>
      </c>
      <c r="I155" s="425">
        <v>20</v>
      </c>
      <c r="J155" s="431">
        <v>0</v>
      </c>
      <c r="K155" s="460">
        <f t="shared" si="144"/>
        <v>20</v>
      </c>
      <c r="L155" s="431">
        <f t="shared" si="145"/>
        <v>20</v>
      </c>
      <c r="M155" s="431">
        <f t="shared" si="145"/>
        <v>0</v>
      </c>
      <c r="N155" s="460"/>
      <c r="O155" s="431"/>
      <c r="P155" s="431"/>
      <c r="Q155" s="444">
        <v>400</v>
      </c>
      <c r="R155" s="431">
        <v>380</v>
      </c>
      <c r="S155" s="431">
        <v>20</v>
      </c>
      <c r="T155" s="431"/>
      <c r="U155" s="431">
        <f t="shared" si="146"/>
        <v>400</v>
      </c>
      <c r="V155" s="431">
        <f t="shared" si="147"/>
        <v>380</v>
      </c>
      <c r="W155" s="431">
        <f t="shared" si="147"/>
        <v>20</v>
      </c>
      <c r="X155" s="425">
        <f t="shared" si="89"/>
        <v>0</v>
      </c>
      <c r="Y155" s="431"/>
      <c r="Z155" s="431"/>
      <c r="AA155" s="431">
        <f t="shared" ref="AA155:AA156" si="150">+AB155+AC155</f>
        <v>400</v>
      </c>
      <c r="AB155" s="460">
        <v>380</v>
      </c>
      <c r="AC155" s="460">
        <v>20</v>
      </c>
      <c r="AD155" s="431"/>
      <c r="AE155" s="460"/>
      <c r="AF155" s="460"/>
      <c r="AG155" s="431"/>
      <c r="AH155" s="460"/>
      <c r="AI155" s="460"/>
      <c r="AJ155" s="431"/>
      <c r="AK155" s="431"/>
      <c r="AL155" s="15"/>
    </row>
    <row r="156" spans="1:41" ht="51.75" hidden="1" customHeight="1">
      <c r="A156" s="8">
        <f t="shared" si="149"/>
        <v>4</v>
      </c>
      <c r="B156" s="319" t="s">
        <v>312</v>
      </c>
      <c r="C156" s="8" t="s">
        <v>313</v>
      </c>
      <c r="D156" s="8"/>
      <c r="E156" s="8" t="s">
        <v>94</v>
      </c>
      <c r="F156" s="8" t="s">
        <v>53</v>
      </c>
      <c r="G156" s="425">
        <f t="shared" si="86"/>
        <v>420</v>
      </c>
      <c r="H156" s="425">
        <v>400</v>
      </c>
      <c r="I156" s="425">
        <v>20</v>
      </c>
      <c r="J156" s="431">
        <v>0</v>
      </c>
      <c r="K156" s="460">
        <f t="shared" si="144"/>
        <v>20</v>
      </c>
      <c r="L156" s="431">
        <f t="shared" si="145"/>
        <v>20</v>
      </c>
      <c r="M156" s="431">
        <f t="shared" si="145"/>
        <v>0</v>
      </c>
      <c r="N156" s="460"/>
      <c r="O156" s="431"/>
      <c r="P156" s="431"/>
      <c r="Q156" s="444">
        <v>400</v>
      </c>
      <c r="R156" s="431">
        <v>380</v>
      </c>
      <c r="S156" s="431">
        <v>20</v>
      </c>
      <c r="T156" s="431"/>
      <c r="U156" s="431">
        <f t="shared" si="146"/>
        <v>400</v>
      </c>
      <c r="V156" s="431">
        <f t="shared" si="147"/>
        <v>380</v>
      </c>
      <c r="W156" s="431">
        <f t="shared" si="147"/>
        <v>20</v>
      </c>
      <c r="X156" s="425">
        <f t="shared" si="89"/>
        <v>0</v>
      </c>
      <c r="Y156" s="431"/>
      <c r="Z156" s="431"/>
      <c r="AA156" s="431">
        <f t="shared" si="150"/>
        <v>400</v>
      </c>
      <c r="AB156" s="460">
        <v>380</v>
      </c>
      <c r="AC156" s="460">
        <v>20</v>
      </c>
      <c r="AD156" s="431"/>
      <c r="AE156" s="460"/>
      <c r="AF156" s="460"/>
      <c r="AG156" s="431"/>
      <c r="AH156" s="460"/>
      <c r="AI156" s="460"/>
      <c r="AJ156" s="431"/>
      <c r="AK156" s="431"/>
      <c r="AL156" s="15"/>
    </row>
    <row r="157" spans="1:41" ht="51.75" hidden="1" customHeight="1">
      <c r="A157" s="8">
        <f t="shared" si="149"/>
        <v>5</v>
      </c>
      <c r="B157" s="319" t="s">
        <v>1130</v>
      </c>
      <c r="C157" s="8" t="s">
        <v>1131</v>
      </c>
      <c r="D157" s="8"/>
      <c r="E157" s="8" t="s">
        <v>315</v>
      </c>
      <c r="F157" s="25" t="s">
        <v>54</v>
      </c>
      <c r="G157" s="425">
        <f t="shared" si="86"/>
        <v>2191.35</v>
      </c>
      <c r="H157" s="425">
        <v>2087</v>
      </c>
      <c r="I157" s="425">
        <v>104.35</v>
      </c>
      <c r="J157" s="431"/>
      <c r="K157" s="460">
        <f t="shared" si="144"/>
        <v>80.700000000000045</v>
      </c>
      <c r="L157" s="431">
        <f t="shared" si="145"/>
        <v>80.700000000000045</v>
      </c>
      <c r="M157" s="431"/>
      <c r="N157" s="460">
        <f>+O157+P157</f>
        <v>12.350000000000009</v>
      </c>
      <c r="O157" s="431"/>
      <c r="P157" s="431">
        <f>+S157-I157</f>
        <v>12.350000000000009</v>
      </c>
      <c r="Q157" s="444">
        <v>2123</v>
      </c>
      <c r="R157" s="431">
        <v>2006.3</v>
      </c>
      <c r="S157" s="431">
        <v>116.7</v>
      </c>
      <c r="T157" s="431"/>
      <c r="U157" s="431">
        <f t="shared" si="146"/>
        <v>2123</v>
      </c>
      <c r="V157" s="431">
        <f t="shared" si="147"/>
        <v>2006.3</v>
      </c>
      <c r="W157" s="431">
        <f t="shared" si="147"/>
        <v>116.7</v>
      </c>
      <c r="X157" s="425">
        <f t="shared" si="89"/>
        <v>0</v>
      </c>
      <c r="Y157" s="431"/>
      <c r="Z157" s="431"/>
      <c r="AA157" s="431"/>
      <c r="AB157" s="460"/>
      <c r="AC157" s="460"/>
      <c r="AD157" s="431">
        <f>+AE157+AF157</f>
        <v>2123</v>
      </c>
      <c r="AE157" s="460">
        <v>2006.3</v>
      </c>
      <c r="AF157" s="460">
        <v>116.7</v>
      </c>
      <c r="AG157" s="431"/>
      <c r="AH157" s="460"/>
      <c r="AI157" s="460"/>
      <c r="AJ157" s="431"/>
      <c r="AK157" s="431"/>
      <c r="AL157" s="15"/>
    </row>
    <row r="158" spans="1:41" ht="51.75" hidden="1" customHeight="1">
      <c r="A158" s="8">
        <f t="shared" si="149"/>
        <v>6</v>
      </c>
      <c r="B158" s="319" t="s">
        <v>316</v>
      </c>
      <c r="C158" s="8" t="s">
        <v>317</v>
      </c>
      <c r="D158" s="8"/>
      <c r="E158" s="8" t="s">
        <v>318</v>
      </c>
      <c r="F158" s="25" t="s">
        <v>54</v>
      </c>
      <c r="G158" s="425">
        <f t="shared" si="86"/>
        <v>420</v>
      </c>
      <c r="H158" s="425">
        <v>400</v>
      </c>
      <c r="I158" s="425">
        <v>20</v>
      </c>
      <c r="J158" s="431">
        <v>0</v>
      </c>
      <c r="K158" s="460">
        <f t="shared" si="144"/>
        <v>120</v>
      </c>
      <c r="L158" s="431">
        <f t="shared" si="145"/>
        <v>116.5</v>
      </c>
      <c r="M158" s="431">
        <f t="shared" si="145"/>
        <v>3.5</v>
      </c>
      <c r="N158" s="460"/>
      <c r="O158" s="431"/>
      <c r="P158" s="431"/>
      <c r="Q158" s="444">
        <v>300</v>
      </c>
      <c r="R158" s="431">
        <v>283.5</v>
      </c>
      <c r="S158" s="431">
        <v>16.5</v>
      </c>
      <c r="T158" s="431"/>
      <c r="U158" s="431">
        <f t="shared" si="146"/>
        <v>300</v>
      </c>
      <c r="V158" s="431">
        <f t="shared" si="147"/>
        <v>283.5</v>
      </c>
      <c r="W158" s="431">
        <f t="shared" si="147"/>
        <v>16.5</v>
      </c>
      <c r="X158" s="425">
        <f t="shared" si="89"/>
        <v>0</v>
      </c>
      <c r="Y158" s="431"/>
      <c r="Z158" s="431"/>
      <c r="AA158" s="431"/>
      <c r="AB158" s="460"/>
      <c r="AC158" s="460"/>
      <c r="AD158" s="431">
        <f t="shared" ref="AD158:AD159" si="151">+AE158+AF158</f>
        <v>300</v>
      </c>
      <c r="AE158" s="460">
        <v>283.5</v>
      </c>
      <c r="AF158" s="460">
        <v>16.5</v>
      </c>
      <c r="AG158" s="431"/>
      <c r="AH158" s="460"/>
      <c r="AI158" s="460"/>
      <c r="AJ158" s="431"/>
      <c r="AK158" s="431"/>
      <c r="AL158" s="15"/>
    </row>
    <row r="159" spans="1:41" ht="51.75" hidden="1" customHeight="1">
      <c r="A159" s="8">
        <f t="shared" si="149"/>
        <v>7</v>
      </c>
      <c r="B159" s="319" t="s">
        <v>319</v>
      </c>
      <c r="C159" s="8" t="s">
        <v>320</v>
      </c>
      <c r="D159" s="8"/>
      <c r="E159" s="8" t="s">
        <v>321</v>
      </c>
      <c r="F159" s="25" t="s">
        <v>54</v>
      </c>
      <c r="G159" s="425">
        <f t="shared" si="86"/>
        <v>420</v>
      </c>
      <c r="H159" s="425">
        <v>400</v>
      </c>
      <c r="I159" s="425">
        <v>20</v>
      </c>
      <c r="J159" s="431">
        <v>0</v>
      </c>
      <c r="K159" s="460">
        <f t="shared" si="144"/>
        <v>120</v>
      </c>
      <c r="L159" s="431">
        <f t="shared" si="145"/>
        <v>116.5</v>
      </c>
      <c r="M159" s="431">
        <f t="shared" si="145"/>
        <v>3.5</v>
      </c>
      <c r="N159" s="460"/>
      <c r="O159" s="431"/>
      <c r="P159" s="431"/>
      <c r="Q159" s="444">
        <v>300</v>
      </c>
      <c r="R159" s="431">
        <v>283.5</v>
      </c>
      <c r="S159" s="431">
        <v>16.5</v>
      </c>
      <c r="T159" s="431"/>
      <c r="U159" s="431">
        <f t="shared" si="146"/>
        <v>300</v>
      </c>
      <c r="V159" s="431">
        <f t="shared" si="147"/>
        <v>283.5</v>
      </c>
      <c r="W159" s="431">
        <f t="shared" si="147"/>
        <v>16.5</v>
      </c>
      <c r="X159" s="425">
        <f t="shared" si="89"/>
        <v>0</v>
      </c>
      <c r="Y159" s="431"/>
      <c r="Z159" s="431"/>
      <c r="AA159" s="431"/>
      <c r="AB159" s="460"/>
      <c r="AC159" s="460"/>
      <c r="AD159" s="431">
        <f t="shared" si="151"/>
        <v>300</v>
      </c>
      <c r="AE159" s="460">
        <v>283.5</v>
      </c>
      <c r="AF159" s="460">
        <v>16.5</v>
      </c>
      <c r="AG159" s="431"/>
      <c r="AH159" s="460"/>
      <c r="AI159" s="460"/>
      <c r="AJ159" s="431"/>
      <c r="AK159" s="431"/>
      <c r="AL159" s="15"/>
    </row>
    <row r="160" spans="1:41" ht="51.75" hidden="1" customHeight="1">
      <c r="A160" s="8">
        <f t="shared" si="149"/>
        <v>8</v>
      </c>
      <c r="B160" s="319" t="s">
        <v>322</v>
      </c>
      <c r="C160" s="8" t="s">
        <v>57</v>
      </c>
      <c r="D160" s="8"/>
      <c r="E160" s="8" t="s">
        <v>323</v>
      </c>
      <c r="F160" s="8" t="s">
        <v>55</v>
      </c>
      <c r="G160" s="425">
        <f t="shared" si="86"/>
        <v>1575</v>
      </c>
      <c r="H160" s="425">
        <v>1500</v>
      </c>
      <c r="I160" s="425">
        <v>75</v>
      </c>
      <c r="J160" s="431">
        <v>0</v>
      </c>
      <c r="K160" s="460">
        <f t="shared" ref="K160:K161" si="152">+G160-Q160</f>
        <v>0</v>
      </c>
      <c r="L160" s="431"/>
      <c r="M160" s="431"/>
      <c r="N160" s="460"/>
      <c r="O160" s="431"/>
      <c r="P160" s="431"/>
      <c r="Q160" s="425">
        <f t="shared" ref="Q160:Q161" si="153">R160+S160</f>
        <v>1575</v>
      </c>
      <c r="R160" s="425">
        <v>1500</v>
      </c>
      <c r="S160" s="425">
        <v>75</v>
      </c>
      <c r="T160" s="431"/>
      <c r="U160" s="431">
        <f t="shared" si="146"/>
        <v>0</v>
      </c>
      <c r="V160" s="431">
        <f t="shared" si="147"/>
        <v>0</v>
      </c>
      <c r="W160" s="431">
        <f t="shared" si="147"/>
        <v>0</v>
      </c>
      <c r="X160" s="425">
        <f t="shared" si="89"/>
        <v>0</v>
      </c>
      <c r="Y160" s="431"/>
      <c r="Z160" s="431"/>
      <c r="AA160" s="431"/>
      <c r="AB160" s="460"/>
      <c r="AC160" s="460"/>
      <c r="AD160" s="431"/>
      <c r="AE160" s="460"/>
      <c r="AF160" s="460"/>
      <c r="AG160" s="425">
        <f t="shared" ref="AG160:AG161" si="154">AH160+AI160</f>
        <v>1575</v>
      </c>
      <c r="AH160" s="425">
        <v>1500</v>
      </c>
      <c r="AI160" s="425">
        <v>75</v>
      </c>
      <c r="AJ160" s="431"/>
      <c r="AK160" s="431"/>
      <c r="AL160" s="15"/>
    </row>
    <row r="161" spans="1:41" ht="51.75" hidden="1" customHeight="1">
      <c r="A161" s="8">
        <f t="shared" si="149"/>
        <v>9</v>
      </c>
      <c r="B161" s="319" t="s">
        <v>324</v>
      </c>
      <c r="C161" s="8" t="s">
        <v>325</v>
      </c>
      <c r="D161" s="8"/>
      <c r="E161" s="8" t="s">
        <v>326</v>
      </c>
      <c r="F161" s="8" t="s">
        <v>55</v>
      </c>
      <c r="G161" s="425">
        <f t="shared" si="86"/>
        <v>1458.43</v>
      </c>
      <c r="H161" s="425">
        <v>1388.98</v>
      </c>
      <c r="I161" s="425">
        <v>69.45</v>
      </c>
      <c r="J161" s="431">
        <v>0</v>
      </c>
      <c r="K161" s="460">
        <f t="shared" si="152"/>
        <v>0</v>
      </c>
      <c r="L161" s="431"/>
      <c r="M161" s="431"/>
      <c r="N161" s="460"/>
      <c r="O161" s="431"/>
      <c r="P161" s="431"/>
      <c r="Q161" s="425">
        <f t="shared" si="153"/>
        <v>1458.43</v>
      </c>
      <c r="R161" s="425">
        <v>1388.98</v>
      </c>
      <c r="S161" s="425">
        <v>69.45</v>
      </c>
      <c r="T161" s="431"/>
      <c r="U161" s="431">
        <f t="shared" si="146"/>
        <v>0</v>
      </c>
      <c r="V161" s="431">
        <f t="shared" si="147"/>
        <v>0</v>
      </c>
      <c r="W161" s="431">
        <f t="shared" si="147"/>
        <v>0</v>
      </c>
      <c r="X161" s="425">
        <f t="shared" si="89"/>
        <v>0</v>
      </c>
      <c r="Y161" s="431"/>
      <c r="Z161" s="431"/>
      <c r="AA161" s="431"/>
      <c r="AB161" s="460"/>
      <c r="AC161" s="460"/>
      <c r="AD161" s="431"/>
      <c r="AE161" s="460"/>
      <c r="AF161" s="460"/>
      <c r="AG161" s="425">
        <f t="shared" si="154"/>
        <v>1458.43</v>
      </c>
      <c r="AH161" s="425">
        <v>1388.98</v>
      </c>
      <c r="AI161" s="425">
        <v>69.45</v>
      </c>
      <c r="AJ161" s="431"/>
      <c r="AK161" s="431"/>
      <c r="AL161" s="15"/>
    </row>
    <row r="162" spans="1:41" ht="51.75" hidden="1" customHeight="1">
      <c r="A162" s="8">
        <f t="shared" si="149"/>
        <v>10</v>
      </c>
      <c r="B162" s="319" t="s">
        <v>1148</v>
      </c>
      <c r="C162" s="8" t="s">
        <v>1174</v>
      </c>
      <c r="D162" s="8"/>
      <c r="E162" s="8"/>
      <c r="F162" s="8" t="s">
        <v>55</v>
      </c>
      <c r="G162" s="425"/>
      <c r="H162" s="425"/>
      <c r="I162" s="425"/>
      <c r="J162" s="431"/>
      <c r="K162" s="460"/>
      <c r="L162" s="431"/>
      <c r="M162" s="431"/>
      <c r="N162" s="431">
        <f>+O162+P162</f>
        <v>671.00670000000002</v>
      </c>
      <c r="O162" s="460">
        <f>620.35+49.3967</f>
        <v>669.74670000000003</v>
      </c>
      <c r="P162" s="460">
        <f>32.66-31.4</f>
        <v>1.259999999999998</v>
      </c>
      <c r="Q162" s="431">
        <f>+R162+S162</f>
        <v>671.00670000000002</v>
      </c>
      <c r="R162" s="460">
        <f>620.35+49.3967</f>
        <v>669.74670000000003</v>
      </c>
      <c r="S162" s="460">
        <f>32.66-31.4</f>
        <v>1.259999999999998</v>
      </c>
      <c r="T162" s="503" t="s">
        <v>1169</v>
      </c>
      <c r="U162" s="431"/>
      <c r="V162" s="431"/>
      <c r="W162" s="431"/>
      <c r="X162" s="425"/>
      <c r="Y162" s="431"/>
      <c r="Z162" s="431"/>
      <c r="AA162" s="431"/>
      <c r="AB162" s="460"/>
      <c r="AC162" s="460"/>
      <c r="AD162" s="431"/>
      <c r="AE162" s="460"/>
      <c r="AF162" s="460"/>
      <c r="AG162" s="431">
        <f>+AH162+AI162</f>
        <v>671.00670000000002</v>
      </c>
      <c r="AH162" s="460">
        <f>620.35+49.3967</f>
        <v>669.74670000000003</v>
      </c>
      <c r="AI162" s="460">
        <f>32.66-31.4</f>
        <v>1.259999999999998</v>
      </c>
      <c r="AJ162" s="431"/>
      <c r="AK162" s="431"/>
      <c r="AL162" s="15"/>
    </row>
    <row r="163" spans="1:41" s="14" customFormat="1" ht="51.75" customHeight="1">
      <c r="A163" s="4" t="s">
        <v>997</v>
      </c>
      <c r="B163" s="483" t="s">
        <v>328</v>
      </c>
      <c r="C163" s="402"/>
      <c r="D163" s="402"/>
      <c r="E163" s="401">
        <v>0</v>
      </c>
      <c r="F163" s="401"/>
      <c r="G163" s="426">
        <f t="shared" ref="G163:T163" si="155">SUM(G164:G180)</f>
        <v>10137.530000000001</v>
      </c>
      <c r="H163" s="426">
        <f t="shared" si="155"/>
        <v>9654.67</v>
      </c>
      <c r="I163" s="426">
        <f t="shared" si="155"/>
        <v>482.85999999999996</v>
      </c>
      <c r="J163" s="426">
        <f t="shared" si="155"/>
        <v>0</v>
      </c>
      <c r="K163" s="426">
        <f t="shared" si="155"/>
        <v>1794.5600000000002</v>
      </c>
      <c r="L163" s="426">
        <f t="shared" si="155"/>
        <v>1720.2</v>
      </c>
      <c r="M163" s="426">
        <f t="shared" si="155"/>
        <v>74.36</v>
      </c>
      <c r="N163" s="426">
        <f t="shared" si="155"/>
        <v>1794.56</v>
      </c>
      <c r="O163" s="426">
        <f t="shared" si="155"/>
        <v>1720.1999999999998</v>
      </c>
      <c r="P163" s="426">
        <f t="shared" si="155"/>
        <v>74.36</v>
      </c>
      <c r="Q163" s="426">
        <f t="shared" si="155"/>
        <v>10137.530000000001</v>
      </c>
      <c r="R163" s="426">
        <f t="shared" si="155"/>
        <v>9654.6699999999983</v>
      </c>
      <c r="S163" s="426">
        <f t="shared" si="155"/>
        <v>482.85999999999996</v>
      </c>
      <c r="T163" s="426">
        <f t="shared" si="155"/>
        <v>0</v>
      </c>
      <c r="U163" s="426">
        <f t="shared" ref="U163:AF163" si="156">SUM(U164:U173)</f>
        <v>6768.62</v>
      </c>
      <c r="V163" s="426">
        <f t="shared" si="156"/>
        <v>6419.03</v>
      </c>
      <c r="W163" s="426">
        <f t="shared" si="156"/>
        <v>349.59</v>
      </c>
      <c r="X163" s="426">
        <f t="shared" si="156"/>
        <v>1824.67</v>
      </c>
      <c r="Y163" s="426">
        <f t="shared" si="156"/>
        <v>1737.67</v>
      </c>
      <c r="Z163" s="426">
        <f t="shared" si="156"/>
        <v>87</v>
      </c>
      <c r="AA163" s="426">
        <f t="shared" si="156"/>
        <v>2455.35</v>
      </c>
      <c r="AB163" s="426">
        <f t="shared" si="156"/>
        <v>2329.56</v>
      </c>
      <c r="AC163" s="426">
        <f t="shared" si="156"/>
        <v>125.78999999999999</v>
      </c>
      <c r="AD163" s="426">
        <f t="shared" si="156"/>
        <v>2488.6</v>
      </c>
      <c r="AE163" s="426">
        <f t="shared" si="156"/>
        <v>2351.8000000000002</v>
      </c>
      <c r="AF163" s="426">
        <f t="shared" si="156"/>
        <v>136.79999999999998</v>
      </c>
      <c r="AG163" s="426">
        <f>SUM(AG164:AG180)</f>
        <v>3368.91</v>
      </c>
      <c r="AH163" s="426">
        <f>SUM(AH164:AH180)</f>
        <v>3235.64</v>
      </c>
      <c r="AI163" s="426">
        <f>SUM(AI164:AI180)</f>
        <v>133.27000000000001</v>
      </c>
      <c r="AJ163" s="426"/>
      <c r="AK163" s="426">
        <f>SUM(AK164:AK173)</f>
        <v>0</v>
      </c>
      <c r="AL163" s="16"/>
      <c r="AM163" s="357">
        <f>+'NĂM 2022'!K59+'NĂM 2023'!N69+'NĂM 2024'!J64+'NĂM 2025'!J57</f>
        <v>10137.529999999999</v>
      </c>
      <c r="AN163" s="357">
        <f>+'NĂM 2022'!L59+'NĂM 2023'!O69+'NĂM 2024'!K64+'NĂM 2025'!K57</f>
        <v>9654.67</v>
      </c>
      <c r="AO163" s="357">
        <f>+'NĂM 2022'!M59+'NĂM 2023'!P69+'NĂM 2024'!L64+'NĂM 2025'!L57</f>
        <v>482.86</v>
      </c>
    </row>
    <row r="164" spans="1:41" ht="75" hidden="1">
      <c r="A164" s="8">
        <v>1</v>
      </c>
      <c r="B164" s="319" t="s">
        <v>329</v>
      </c>
      <c r="C164" s="8" t="s">
        <v>330</v>
      </c>
      <c r="D164" s="8"/>
      <c r="E164" s="8" t="s">
        <v>128</v>
      </c>
      <c r="F164" s="25" t="s">
        <v>52</v>
      </c>
      <c r="G164" s="425">
        <f t="shared" ref="G164:G230" si="157">H164+I164</f>
        <v>1050</v>
      </c>
      <c r="H164" s="425">
        <v>1000</v>
      </c>
      <c r="I164" s="425">
        <v>50</v>
      </c>
      <c r="J164" s="431">
        <v>0</v>
      </c>
      <c r="K164" s="460">
        <f>+G164-Q164</f>
        <v>0</v>
      </c>
      <c r="L164" s="431"/>
      <c r="M164" s="431"/>
      <c r="N164" s="460"/>
      <c r="O164" s="431"/>
      <c r="P164" s="431"/>
      <c r="Q164" s="444">
        <v>1050</v>
      </c>
      <c r="R164" s="431">
        <v>1000</v>
      </c>
      <c r="S164" s="431">
        <v>50</v>
      </c>
      <c r="T164" s="431"/>
      <c r="U164" s="431">
        <f>+V164+W164</f>
        <v>1050</v>
      </c>
      <c r="V164" s="431">
        <f>+Y164+AB164+AE164</f>
        <v>1000</v>
      </c>
      <c r="W164" s="431">
        <f>+Z164+AC164+AF164</f>
        <v>50</v>
      </c>
      <c r="X164" s="425">
        <f t="shared" ref="X164:X230" si="158">Y164+Z164</f>
        <v>1050</v>
      </c>
      <c r="Y164" s="425">
        <v>1000</v>
      </c>
      <c r="Z164" s="425">
        <v>50</v>
      </c>
      <c r="AA164" s="425"/>
      <c r="AB164" s="458"/>
      <c r="AC164" s="458"/>
      <c r="AD164" s="425"/>
      <c r="AE164" s="458"/>
      <c r="AF164" s="458"/>
      <c r="AG164" s="425"/>
      <c r="AH164" s="458"/>
      <c r="AI164" s="458"/>
      <c r="AJ164" s="425"/>
      <c r="AK164" s="431"/>
      <c r="AL164" s="15"/>
      <c r="AM164" s="482">
        <f>+G163-U163</f>
        <v>3368.9100000000008</v>
      </c>
      <c r="AN164" s="482">
        <f>+H163-V163</f>
        <v>3235.6400000000003</v>
      </c>
      <c r="AO164" s="482">
        <f>+I163-W163</f>
        <v>133.26999999999998</v>
      </c>
    </row>
    <row r="165" spans="1:41" ht="75" hidden="1">
      <c r="A165" s="8">
        <f>+A164+1</f>
        <v>2</v>
      </c>
      <c r="B165" s="319" t="s">
        <v>331</v>
      </c>
      <c r="C165" s="132" t="s">
        <v>808</v>
      </c>
      <c r="D165" s="8"/>
      <c r="E165" s="8" t="s">
        <v>128</v>
      </c>
      <c r="F165" s="25" t="s">
        <v>52</v>
      </c>
      <c r="G165" s="425">
        <f t="shared" si="157"/>
        <v>774.67</v>
      </c>
      <c r="H165" s="425">
        <v>737.67</v>
      </c>
      <c r="I165" s="425">
        <v>37</v>
      </c>
      <c r="J165" s="431">
        <v>0</v>
      </c>
      <c r="K165" s="460">
        <f t="shared" ref="K165:K178" si="159">+G165-Q165</f>
        <v>0</v>
      </c>
      <c r="L165" s="431"/>
      <c r="M165" s="431"/>
      <c r="N165" s="460"/>
      <c r="O165" s="431"/>
      <c r="P165" s="431"/>
      <c r="Q165" s="444">
        <v>774.67</v>
      </c>
      <c r="R165" s="431">
        <v>737.67</v>
      </c>
      <c r="S165" s="431">
        <v>37</v>
      </c>
      <c r="T165" s="431"/>
      <c r="U165" s="431">
        <f t="shared" ref="U165:U173" si="160">+V165+W165</f>
        <v>774.67</v>
      </c>
      <c r="V165" s="431">
        <f t="shared" ref="V165:W177" si="161">+Y165+AB165+AE165</f>
        <v>737.67</v>
      </c>
      <c r="W165" s="431">
        <f t="shared" si="161"/>
        <v>37</v>
      </c>
      <c r="X165" s="425">
        <f t="shared" si="158"/>
        <v>774.67</v>
      </c>
      <c r="Y165" s="425">
        <v>737.67</v>
      </c>
      <c r="Z165" s="425">
        <v>37</v>
      </c>
      <c r="AA165" s="425"/>
      <c r="AB165" s="458"/>
      <c r="AC165" s="458"/>
      <c r="AD165" s="425"/>
      <c r="AE165" s="458"/>
      <c r="AF165" s="458"/>
      <c r="AG165" s="425"/>
      <c r="AH165" s="458"/>
      <c r="AI165" s="458"/>
      <c r="AJ165" s="425"/>
      <c r="AK165" s="431"/>
      <c r="AL165" s="15"/>
      <c r="AM165" s="482">
        <f>+AM164-AG163</f>
        <v>0</v>
      </c>
      <c r="AN165" s="482">
        <f t="shared" ref="AN165:AO165" si="162">+AN164-AH163</f>
        <v>0</v>
      </c>
      <c r="AO165" s="482">
        <f t="shared" si="162"/>
        <v>0</v>
      </c>
    </row>
    <row r="166" spans="1:41" ht="75" hidden="1">
      <c r="A166" s="8">
        <f t="shared" ref="A166:A180" si="163">+A165+1</f>
        <v>3</v>
      </c>
      <c r="B166" s="319" t="s">
        <v>333</v>
      </c>
      <c r="C166" s="8" t="s">
        <v>334</v>
      </c>
      <c r="D166" s="8"/>
      <c r="E166" s="8" t="s">
        <v>128</v>
      </c>
      <c r="F166" s="25" t="s">
        <v>53</v>
      </c>
      <c r="G166" s="425">
        <f t="shared" si="157"/>
        <v>876.75</v>
      </c>
      <c r="H166" s="425">
        <v>835</v>
      </c>
      <c r="I166" s="425">
        <v>41.75</v>
      </c>
      <c r="J166" s="431">
        <v>0</v>
      </c>
      <c r="K166" s="460">
        <f>+L166+M166</f>
        <v>190.25</v>
      </c>
      <c r="L166" s="431">
        <f>+H166-R166</f>
        <v>185</v>
      </c>
      <c r="M166" s="431">
        <f>+I166-S166</f>
        <v>5.25</v>
      </c>
      <c r="N166" s="460"/>
      <c r="O166" s="431"/>
      <c r="P166" s="431"/>
      <c r="Q166" s="444">
        <v>686.5</v>
      </c>
      <c r="R166" s="431">
        <v>650</v>
      </c>
      <c r="S166" s="431">
        <v>36.5</v>
      </c>
      <c r="T166" s="431"/>
      <c r="U166" s="431">
        <f t="shared" si="160"/>
        <v>686.5</v>
      </c>
      <c r="V166" s="431">
        <f t="shared" si="161"/>
        <v>650</v>
      </c>
      <c r="W166" s="431">
        <f t="shared" si="161"/>
        <v>36.5</v>
      </c>
      <c r="X166" s="425">
        <f t="shared" si="158"/>
        <v>0</v>
      </c>
      <c r="Y166" s="431"/>
      <c r="Z166" s="431"/>
      <c r="AA166" s="431">
        <f>+AB166+AC166</f>
        <v>686.5</v>
      </c>
      <c r="AB166" s="460">
        <v>650</v>
      </c>
      <c r="AC166" s="460">
        <v>36.5</v>
      </c>
      <c r="AD166" s="431"/>
      <c r="AE166" s="460"/>
      <c r="AF166" s="460"/>
      <c r="AG166" s="431"/>
      <c r="AH166" s="460"/>
      <c r="AI166" s="460"/>
      <c r="AJ166" s="431"/>
      <c r="AK166" s="431"/>
      <c r="AL166" s="15"/>
    </row>
    <row r="167" spans="1:41" ht="75" hidden="1">
      <c r="A167" s="8">
        <f t="shared" si="163"/>
        <v>4</v>
      </c>
      <c r="B167" s="319" t="s">
        <v>335</v>
      </c>
      <c r="C167" s="8" t="s">
        <v>336</v>
      </c>
      <c r="D167" s="8"/>
      <c r="E167" s="8" t="s">
        <v>337</v>
      </c>
      <c r="F167" s="25" t="s">
        <v>53</v>
      </c>
      <c r="G167" s="425">
        <f t="shared" si="157"/>
        <v>315</v>
      </c>
      <c r="H167" s="425">
        <v>300</v>
      </c>
      <c r="I167" s="425">
        <v>15</v>
      </c>
      <c r="J167" s="431">
        <v>0</v>
      </c>
      <c r="K167" s="460"/>
      <c r="L167" s="431"/>
      <c r="M167" s="431"/>
      <c r="N167" s="460">
        <f>+O167+P167</f>
        <v>105.35</v>
      </c>
      <c r="O167" s="431">
        <f>+R167-H167</f>
        <v>99.56</v>
      </c>
      <c r="P167" s="431">
        <f>+S167-I167</f>
        <v>5.7899999999999991</v>
      </c>
      <c r="Q167" s="444">
        <v>420.35</v>
      </c>
      <c r="R167" s="431">
        <v>399.56</v>
      </c>
      <c r="S167" s="431">
        <v>20.79</v>
      </c>
      <c r="T167" s="431"/>
      <c r="U167" s="431">
        <f t="shared" si="160"/>
        <v>420.35</v>
      </c>
      <c r="V167" s="431">
        <f t="shared" si="161"/>
        <v>399.56</v>
      </c>
      <c r="W167" s="431">
        <f t="shared" si="161"/>
        <v>20.79</v>
      </c>
      <c r="X167" s="425">
        <f t="shared" si="158"/>
        <v>0</v>
      </c>
      <c r="Y167" s="431"/>
      <c r="Z167" s="431"/>
      <c r="AA167" s="431">
        <f t="shared" ref="AA167:AA169" si="164">+AB167+AC167</f>
        <v>420.35</v>
      </c>
      <c r="AB167" s="460">
        <v>399.56</v>
      </c>
      <c r="AC167" s="460">
        <v>20.79</v>
      </c>
      <c r="AD167" s="431"/>
      <c r="AE167" s="460"/>
      <c r="AF167" s="460"/>
      <c r="AG167" s="431"/>
      <c r="AH167" s="460"/>
      <c r="AI167" s="460"/>
      <c r="AJ167" s="431"/>
      <c r="AK167" s="431"/>
      <c r="AL167" s="15"/>
    </row>
    <row r="168" spans="1:41" ht="75" hidden="1">
      <c r="A168" s="8">
        <f t="shared" si="163"/>
        <v>5</v>
      </c>
      <c r="B168" s="319" t="s">
        <v>338</v>
      </c>
      <c r="C168" s="8" t="s">
        <v>339</v>
      </c>
      <c r="D168" s="8"/>
      <c r="E168" s="8" t="s">
        <v>104</v>
      </c>
      <c r="F168" s="25" t="s">
        <v>53</v>
      </c>
      <c r="G168" s="425">
        <f t="shared" si="157"/>
        <v>735</v>
      </c>
      <c r="H168" s="425">
        <v>700</v>
      </c>
      <c r="I168" s="425">
        <v>35</v>
      </c>
      <c r="J168" s="431">
        <v>0</v>
      </c>
      <c r="K168" s="460">
        <f>+L168+M168</f>
        <v>71.5</v>
      </c>
      <c r="L168" s="431">
        <f t="shared" ref="L168:M171" si="165">+H168-R168</f>
        <v>70</v>
      </c>
      <c r="M168" s="431">
        <f t="shared" si="165"/>
        <v>1.5</v>
      </c>
      <c r="N168" s="460"/>
      <c r="O168" s="431"/>
      <c r="P168" s="431"/>
      <c r="Q168" s="444">
        <v>663.5</v>
      </c>
      <c r="R168" s="431">
        <v>630</v>
      </c>
      <c r="S168" s="431">
        <v>33.5</v>
      </c>
      <c r="T168" s="431"/>
      <c r="U168" s="431">
        <f t="shared" si="160"/>
        <v>663.5</v>
      </c>
      <c r="V168" s="431">
        <f t="shared" si="161"/>
        <v>630</v>
      </c>
      <c r="W168" s="431">
        <f t="shared" si="161"/>
        <v>33.5</v>
      </c>
      <c r="X168" s="425">
        <f t="shared" si="158"/>
        <v>0</v>
      </c>
      <c r="Y168" s="431"/>
      <c r="Z168" s="431"/>
      <c r="AA168" s="431">
        <f t="shared" si="164"/>
        <v>663.5</v>
      </c>
      <c r="AB168" s="460">
        <v>630</v>
      </c>
      <c r="AC168" s="460">
        <v>33.5</v>
      </c>
      <c r="AD168" s="431"/>
      <c r="AE168" s="460"/>
      <c r="AF168" s="460"/>
      <c r="AG168" s="431"/>
      <c r="AH168" s="460"/>
      <c r="AI168" s="460"/>
      <c r="AJ168" s="431"/>
      <c r="AK168" s="431"/>
      <c r="AL168" s="15"/>
    </row>
    <row r="169" spans="1:41" ht="75" hidden="1">
      <c r="A169" s="8">
        <f t="shared" si="163"/>
        <v>6</v>
      </c>
      <c r="B169" s="319" t="s">
        <v>340</v>
      </c>
      <c r="C169" s="8" t="s">
        <v>330</v>
      </c>
      <c r="D169" s="8"/>
      <c r="E169" s="8" t="s">
        <v>341</v>
      </c>
      <c r="F169" s="25" t="s">
        <v>53</v>
      </c>
      <c r="G169" s="425">
        <f t="shared" si="157"/>
        <v>840</v>
      </c>
      <c r="H169" s="425">
        <v>800</v>
      </c>
      <c r="I169" s="425">
        <v>40</v>
      </c>
      <c r="J169" s="431">
        <v>0</v>
      </c>
      <c r="K169" s="460">
        <f>+L169+M169</f>
        <v>155</v>
      </c>
      <c r="L169" s="431">
        <f t="shared" si="165"/>
        <v>150</v>
      </c>
      <c r="M169" s="431">
        <f t="shared" si="165"/>
        <v>5</v>
      </c>
      <c r="N169" s="460"/>
      <c r="O169" s="431"/>
      <c r="P169" s="431"/>
      <c r="Q169" s="444">
        <v>685</v>
      </c>
      <c r="R169" s="431">
        <v>650</v>
      </c>
      <c r="S169" s="431">
        <v>35</v>
      </c>
      <c r="T169" s="431"/>
      <c r="U169" s="431">
        <f t="shared" si="160"/>
        <v>685</v>
      </c>
      <c r="V169" s="431">
        <f t="shared" si="161"/>
        <v>650</v>
      </c>
      <c r="W169" s="431">
        <f t="shared" si="161"/>
        <v>35</v>
      </c>
      <c r="X169" s="425">
        <f t="shared" si="158"/>
        <v>0</v>
      </c>
      <c r="Y169" s="431"/>
      <c r="Z169" s="431"/>
      <c r="AA169" s="431">
        <f t="shared" si="164"/>
        <v>685</v>
      </c>
      <c r="AB169" s="460">
        <v>650</v>
      </c>
      <c r="AC169" s="460">
        <v>35</v>
      </c>
      <c r="AD169" s="431"/>
      <c r="AE169" s="460"/>
      <c r="AF169" s="460"/>
      <c r="AG169" s="431"/>
      <c r="AH169" s="460"/>
      <c r="AI169" s="460"/>
      <c r="AJ169" s="431"/>
      <c r="AK169" s="431"/>
      <c r="AL169" s="15"/>
    </row>
    <row r="170" spans="1:41" ht="75" hidden="1">
      <c r="A170" s="8">
        <f t="shared" si="163"/>
        <v>7</v>
      </c>
      <c r="B170" s="319" t="s">
        <v>342</v>
      </c>
      <c r="C170" s="8" t="s">
        <v>343</v>
      </c>
      <c r="D170" s="8"/>
      <c r="E170" s="8" t="s">
        <v>159</v>
      </c>
      <c r="F170" s="8" t="s">
        <v>54</v>
      </c>
      <c r="G170" s="425">
        <f t="shared" si="157"/>
        <v>1050</v>
      </c>
      <c r="H170" s="425">
        <v>1000</v>
      </c>
      <c r="I170" s="425">
        <v>50</v>
      </c>
      <c r="J170" s="431">
        <v>0</v>
      </c>
      <c r="K170" s="460">
        <f>+L170+M170</f>
        <v>203.6</v>
      </c>
      <c r="L170" s="431">
        <f t="shared" si="165"/>
        <v>200</v>
      </c>
      <c r="M170" s="431">
        <f t="shared" si="165"/>
        <v>3.6000000000000014</v>
      </c>
      <c r="N170" s="460"/>
      <c r="O170" s="431"/>
      <c r="P170" s="431"/>
      <c r="Q170" s="444">
        <v>846.4</v>
      </c>
      <c r="R170" s="431">
        <v>800</v>
      </c>
      <c r="S170" s="431">
        <v>46.4</v>
      </c>
      <c r="T170" s="431"/>
      <c r="U170" s="431">
        <f t="shared" si="160"/>
        <v>846.4</v>
      </c>
      <c r="V170" s="431">
        <f t="shared" si="161"/>
        <v>800</v>
      </c>
      <c r="W170" s="431">
        <f t="shared" si="161"/>
        <v>46.4</v>
      </c>
      <c r="X170" s="425">
        <f t="shared" si="158"/>
        <v>0</v>
      </c>
      <c r="Y170" s="431"/>
      <c r="Z170" s="431"/>
      <c r="AA170" s="431"/>
      <c r="AB170" s="460"/>
      <c r="AC170" s="460"/>
      <c r="AD170" s="431">
        <f>+AE170+AF170</f>
        <v>846.4</v>
      </c>
      <c r="AE170" s="460">
        <v>800</v>
      </c>
      <c r="AF170" s="460">
        <v>46.4</v>
      </c>
      <c r="AG170" s="431"/>
      <c r="AH170" s="460"/>
      <c r="AI170" s="460"/>
      <c r="AJ170" s="431"/>
      <c r="AK170" s="431"/>
      <c r="AL170" s="15"/>
    </row>
    <row r="171" spans="1:41" ht="75" hidden="1">
      <c r="A171" s="8">
        <f t="shared" si="163"/>
        <v>8</v>
      </c>
      <c r="B171" s="319" t="s">
        <v>346</v>
      </c>
      <c r="C171" s="8" t="s">
        <v>347</v>
      </c>
      <c r="D171" s="8"/>
      <c r="E171" s="8" t="s">
        <v>348</v>
      </c>
      <c r="F171" s="8" t="s">
        <v>54</v>
      </c>
      <c r="G171" s="425">
        <f t="shared" si="157"/>
        <v>1050</v>
      </c>
      <c r="H171" s="425">
        <v>1000</v>
      </c>
      <c r="I171" s="425">
        <v>50</v>
      </c>
      <c r="J171" s="431">
        <v>0</v>
      </c>
      <c r="K171" s="460">
        <f>+L171+M171</f>
        <v>592.80000000000007</v>
      </c>
      <c r="L171" s="431">
        <f t="shared" si="165"/>
        <v>568.20000000000005</v>
      </c>
      <c r="M171" s="431">
        <f t="shared" si="165"/>
        <v>24.6</v>
      </c>
      <c r="N171" s="460"/>
      <c r="O171" s="431"/>
      <c r="P171" s="431"/>
      <c r="Q171" s="444">
        <v>457.2</v>
      </c>
      <c r="R171" s="431">
        <v>431.8</v>
      </c>
      <c r="S171" s="431">
        <v>25.4</v>
      </c>
      <c r="T171" s="431"/>
      <c r="U171" s="431">
        <f t="shared" si="160"/>
        <v>457.2</v>
      </c>
      <c r="V171" s="431">
        <f t="shared" si="161"/>
        <v>431.8</v>
      </c>
      <c r="W171" s="431">
        <f t="shared" si="161"/>
        <v>25.4</v>
      </c>
      <c r="X171" s="425">
        <f t="shared" si="158"/>
        <v>0</v>
      </c>
      <c r="Y171" s="431"/>
      <c r="Z171" s="431"/>
      <c r="AA171" s="431"/>
      <c r="AB171" s="460"/>
      <c r="AC171" s="460"/>
      <c r="AD171" s="431">
        <f>+AE171+AF171</f>
        <v>457.2</v>
      </c>
      <c r="AE171" s="460">
        <v>431.8</v>
      </c>
      <c r="AF171" s="460">
        <v>25.4</v>
      </c>
      <c r="AG171" s="431"/>
      <c r="AH171" s="460"/>
      <c r="AI171" s="460"/>
      <c r="AJ171" s="431"/>
      <c r="AK171" s="431"/>
      <c r="AL171" s="15"/>
    </row>
    <row r="172" spans="1:41" ht="75" hidden="1">
      <c r="A172" s="8">
        <f t="shared" si="163"/>
        <v>9</v>
      </c>
      <c r="B172" s="319" t="s">
        <v>349</v>
      </c>
      <c r="C172" s="8" t="s">
        <v>350</v>
      </c>
      <c r="D172" s="8"/>
      <c r="E172" s="8" t="s">
        <v>348</v>
      </c>
      <c r="F172" s="8" t="s">
        <v>54</v>
      </c>
      <c r="G172" s="425">
        <f t="shared" si="157"/>
        <v>320.25</v>
      </c>
      <c r="H172" s="425">
        <v>305</v>
      </c>
      <c r="I172" s="425">
        <v>15.25</v>
      </c>
      <c r="J172" s="431">
        <v>0</v>
      </c>
      <c r="K172" s="460"/>
      <c r="L172" s="431"/>
      <c r="M172" s="431"/>
      <c r="N172" s="460">
        <f>+O172+P172</f>
        <v>526.15</v>
      </c>
      <c r="O172" s="431">
        <f>+R172-H172</f>
        <v>495</v>
      </c>
      <c r="P172" s="431">
        <f>+S172-I172</f>
        <v>31.15</v>
      </c>
      <c r="Q172" s="444">
        <v>846.4</v>
      </c>
      <c r="R172" s="431">
        <v>800</v>
      </c>
      <c r="S172" s="431">
        <v>46.4</v>
      </c>
      <c r="T172" s="431"/>
      <c r="U172" s="431">
        <f t="shared" si="160"/>
        <v>846.4</v>
      </c>
      <c r="V172" s="431">
        <f t="shared" si="161"/>
        <v>800</v>
      </c>
      <c r="W172" s="431">
        <f t="shared" si="161"/>
        <v>46.4</v>
      </c>
      <c r="X172" s="425">
        <f t="shared" si="158"/>
        <v>0</v>
      </c>
      <c r="Y172" s="431"/>
      <c r="Z172" s="431"/>
      <c r="AA172" s="431"/>
      <c r="AB172" s="460"/>
      <c r="AC172" s="460"/>
      <c r="AD172" s="431">
        <f>+AE172+AF172</f>
        <v>846.4</v>
      </c>
      <c r="AE172" s="460">
        <v>800</v>
      </c>
      <c r="AF172" s="460">
        <v>46.4</v>
      </c>
      <c r="AG172" s="431"/>
      <c r="AH172" s="460"/>
      <c r="AI172" s="460"/>
      <c r="AJ172" s="431"/>
      <c r="AK172" s="431"/>
      <c r="AL172" s="15"/>
    </row>
    <row r="173" spans="1:41" ht="75" hidden="1">
      <c r="A173" s="8">
        <f t="shared" si="163"/>
        <v>10</v>
      </c>
      <c r="B173" s="319" t="s">
        <v>357</v>
      </c>
      <c r="C173" s="8" t="s">
        <v>332</v>
      </c>
      <c r="D173" s="8"/>
      <c r="E173" s="8" t="s">
        <v>94</v>
      </c>
      <c r="F173" s="8" t="s">
        <v>54</v>
      </c>
      <c r="G173" s="425">
        <f t="shared" si="157"/>
        <v>420.01</v>
      </c>
      <c r="H173" s="425">
        <v>400</v>
      </c>
      <c r="I173" s="425">
        <v>20.010000000000002</v>
      </c>
      <c r="J173" s="431"/>
      <c r="K173" s="460">
        <f>+L173+M173</f>
        <v>81.41</v>
      </c>
      <c r="L173" s="431">
        <f>+H173-R173</f>
        <v>80</v>
      </c>
      <c r="M173" s="431">
        <f>+I173-S173</f>
        <v>1.4100000000000001</v>
      </c>
      <c r="N173" s="460"/>
      <c r="O173" s="431"/>
      <c r="P173" s="431"/>
      <c r="Q173" s="444">
        <v>338.6</v>
      </c>
      <c r="R173" s="431">
        <v>320</v>
      </c>
      <c r="S173" s="431">
        <v>18.600000000000001</v>
      </c>
      <c r="T173" s="431"/>
      <c r="U173" s="431">
        <f t="shared" si="160"/>
        <v>338.6</v>
      </c>
      <c r="V173" s="431">
        <f t="shared" si="161"/>
        <v>320</v>
      </c>
      <c r="W173" s="431">
        <f t="shared" si="161"/>
        <v>18.600000000000001</v>
      </c>
      <c r="X173" s="425">
        <f t="shared" si="158"/>
        <v>0</v>
      </c>
      <c r="Y173" s="431"/>
      <c r="Z173" s="431"/>
      <c r="AA173" s="431"/>
      <c r="AB173" s="460"/>
      <c r="AC173" s="460"/>
      <c r="AD173" s="431">
        <f>+AE173+AF173</f>
        <v>338.6</v>
      </c>
      <c r="AE173" s="460">
        <v>320</v>
      </c>
      <c r="AF173" s="460">
        <v>18.600000000000001</v>
      </c>
      <c r="AG173" s="431"/>
      <c r="AH173" s="460"/>
      <c r="AI173" s="460"/>
      <c r="AJ173" s="431"/>
      <c r="AK173" s="431"/>
      <c r="AL173" s="15"/>
    </row>
    <row r="174" spans="1:41" ht="75" hidden="1">
      <c r="A174" s="8">
        <f t="shared" si="163"/>
        <v>11</v>
      </c>
      <c r="B174" s="319" t="s">
        <v>1124</v>
      </c>
      <c r="C174" s="8" t="s">
        <v>352</v>
      </c>
      <c r="D174" s="8"/>
      <c r="E174" s="8" t="s">
        <v>94</v>
      </c>
      <c r="F174" s="8" t="s">
        <v>55</v>
      </c>
      <c r="G174" s="425">
        <f>H174+I174</f>
        <v>420</v>
      </c>
      <c r="H174" s="425">
        <v>400</v>
      </c>
      <c r="I174" s="425">
        <v>20</v>
      </c>
      <c r="J174" s="431">
        <v>0</v>
      </c>
      <c r="K174" s="460">
        <f t="shared" si="159"/>
        <v>0</v>
      </c>
      <c r="L174" s="431"/>
      <c r="M174" s="431"/>
      <c r="N174" s="460"/>
      <c r="O174" s="431"/>
      <c r="P174" s="431"/>
      <c r="Q174" s="431">
        <f>+R174+S174</f>
        <v>420</v>
      </c>
      <c r="R174" s="460">
        <v>400</v>
      </c>
      <c r="S174" s="460">
        <v>20</v>
      </c>
      <c r="T174" s="431"/>
      <c r="U174" s="431">
        <f>+V174+W174</f>
        <v>0</v>
      </c>
      <c r="V174" s="431">
        <f t="shared" si="161"/>
        <v>0</v>
      </c>
      <c r="W174" s="431">
        <f t="shared" si="161"/>
        <v>0</v>
      </c>
      <c r="X174" s="425">
        <f>Y174+Z174</f>
        <v>0</v>
      </c>
      <c r="Y174" s="431"/>
      <c r="Z174" s="431"/>
      <c r="AA174" s="431"/>
      <c r="AB174" s="460"/>
      <c r="AC174" s="460"/>
      <c r="AD174" s="431"/>
      <c r="AE174" s="460"/>
      <c r="AF174" s="460"/>
      <c r="AG174" s="431">
        <f>+AH174+AI174</f>
        <v>420</v>
      </c>
      <c r="AH174" s="460">
        <v>400</v>
      </c>
      <c r="AI174" s="460">
        <v>20</v>
      </c>
      <c r="AJ174" s="431"/>
      <c r="AK174" s="431"/>
      <c r="AL174" s="15"/>
    </row>
    <row r="175" spans="1:41" ht="75" hidden="1">
      <c r="A175" s="8">
        <f t="shared" si="163"/>
        <v>12</v>
      </c>
      <c r="B175" s="319" t="s">
        <v>353</v>
      </c>
      <c r="C175" s="8" t="s">
        <v>354</v>
      </c>
      <c r="D175" s="8"/>
      <c r="E175" s="8" t="s">
        <v>128</v>
      </c>
      <c r="F175" s="8" t="s">
        <v>55</v>
      </c>
      <c r="G175" s="425">
        <f>H175+I175</f>
        <v>454.65</v>
      </c>
      <c r="H175" s="425">
        <v>433</v>
      </c>
      <c r="I175" s="425">
        <v>21.65</v>
      </c>
      <c r="J175" s="431">
        <v>0</v>
      </c>
      <c r="K175" s="460"/>
      <c r="L175" s="431"/>
      <c r="M175" s="431"/>
      <c r="N175" s="460">
        <f>+O175+P175</f>
        <v>5.0000000000000711E-2</v>
      </c>
      <c r="O175" s="431">
        <f>+R175-H175</f>
        <v>0</v>
      </c>
      <c r="P175" s="431">
        <f>+S175-I175</f>
        <v>5.0000000000000711E-2</v>
      </c>
      <c r="Q175" s="431">
        <f t="shared" ref="Q175:Q177" si="166">+R175+S175</f>
        <v>454.7</v>
      </c>
      <c r="R175" s="460">
        <v>433</v>
      </c>
      <c r="S175" s="460">
        <v>21.7</v>
      </c>
      <c r="T175" s="431"/>
      <c r="U175" s="431">
        <f>+V175+W175</f>
        <v>0</v>
      </c>
      <c r="V175" s="431">
        <f t="shared" si="161"/>
        <v>0</v>
      </c>
      <c r="W175" s="431">
        <f t="shared" si="161"/>
        <v>0</v>
      </c>
      <c r="X175" s="425">
        <f>Y175+Z175</f>
        <v>0</v>
      </c>
      <c r="Y175" s="431"/>
      <c r="Z175" s="431"/>
      <c r="AA175" s="431"/>
      <c r="AB175" s="460"/>
      <c r="AC175" s="460"/>
      <c r="AD175" s="431"/>
      <c r="AE175" s="460"/>
      <c r="AF175" s="460"/>
      <c r="AG175" s="431">
        <f t="shared" ref="AG175:AG177" si="167">+AH175+AI175</f>
        <v>454.7</v>
      </c>
      <c r="AH175" s="460">
        <v>433</v>
      </c>
      <c r="AI175" s="460">
        <v>21.7</v>
      </c>
      <c r="AJ175" s="431"/>
      <c r="AK175" s="431"/>
      <c r="AL175" s="15"/>
    </row>
    <row r="176" spans="1:41" ht="75" hidden="1">
      <c r="A176" s="8">
        <f t="shared" si="163"/>
        <v>13</v>
      </c>
      <c r="B176" s="319" t="s">
        <v>355</v>
      </c>
      <c r="C176" s="8" t="s">
        <v>334</v>
      </c>
      <c r="D176" s="8"/>
      <c r="E176" s="8" t="s">
        <v>128</v>
      </c>
      <c r="F176" s="8" t="s">
        <v>55</v>
      </c>
      <c r="G176" s="425">
        <f>H176+I176</f>
        <v>1050</v>
      </c>
      <c r="H176" s="425">
        <v>1000</v>
      </c>
      <c r="I176" s="425">
        <v>50</v>
      </c>
      <c r="J176" s="431"/>
      <c r="K176" s="460">
        <f>+L176+M176</f>
        <v>500</v>
      </c>
      <c r="L176" s="431">
        <f>+H176-R176</f>
        <v>467</v>
      </c>
      <c r="M176" s="431">
        <f>+I176-S176</f>
        <v>33</v>
      </c>
      <c r="N176" s="460"/>
      <c r="O176" s="431"/>
      <c r="P176" s="431"/>
      <c r="Q176" s="431">
        <f t="shared" si="166"/>
        <v>550</v>
      </c>
      <c r="R176" s="460">
        <v>533</v>
      </c>
      <c r="S176" s="460">
        <v>17</v>
      </c>
      <c r="T176" s="431"/>
      <c r="U176" s="431">
        <f>+V176+W176</f>
        <v>0</v>
      </c>
      <c r="V176" s="431">
        <f t="shared" si="161"/>
        <v>0</v>
      </c>
      <c r="W176" s="431">
        <f t="shared" si="161"/>
        <v>0</v>
      </c>
      <c r="X176" s="425">
        <f>Y176+Z176</f>
        <v>0</v>
      </c>
      <c r="Y176" s="431"/>
      <c r="Z176" s="431"/>
      <c r="AA176" s="431"/>
      <c r="AB176" s="460"/>
      <c r="AC176" s="460"/>
      <c r="AD176" s="431"/>
      <c r="AE176" s="460"/>
      <c r="AF176" s="460"/>
      <c r="AG176" s="431">
        <f t="shared" si="167"/>
        <v>550</v>
      </c>
      <c r="AH176" s="460">
        <v>533</v>
      </c>
      <c r="AI176" s="460">
        <v>17</v>
      </c>
      <c r="AJ176" s="431"/>
      <c r="AK176" s="431"/>
      <c r="AL176" s="15"/>
    </row>
    <row r="177" spans="1:41" ht="75" hidden="1">
      <c r="A177" s="8">
        <f t="shared" si="163"/>
        <v>14</v>
      </c>
      <c r="B177" s="319" t="s">
        <v>356</v>
      </c>
      <c r="C177" s="8" t="s">
        <v>330</v>
      </c>
      <c r="D177" s="8"/>
      <c r="E177" s="8" t="s">
        <v>94</v>
      </c>
      <c r="F177" s="8" t="s">
        <v>55</v>
      </c>
      <c r="G177" s="425">
        <f>H177+I177</f>
        <v>420</v>
      </c>
      <c r="H177" s="425">
        <v>400</v>
      </c>
      <c r="I177" s="425">
        <v>20</v>
      </c>
      <c r="J177" s="431"/>
      <c r="K177" s="460">
        <f t="shared" si="159"/>
        <v>0</v>
      </c>
      <c r="L177" s="431"/>
      <c r="M177" s="431"/>
      <c r="N177" s="460"/>
      <c r="O177" s="431"/>
      <c r="P177" s="431"/>
      <c r="Q177" s="431">
        <f t="shared" si="166"/>
        <v>420</v>
      </c>
      <c r="R177" s="460">
        <v>400</v>
      </c>
      <c r="S177" s="460">
        <v>20</v>
      </c>
      <c r="T177" s="431"/>
      <c r="U177" s="431">
        <f>+V177+W177</f>
        <v>0</v>
      </c>
      <c r="V177" s="431">
        <f t="shared" si="161"/>
        <v>0</v>
      </c>
      <c r="W177" s="431">
        <f t="shared" si="161"/>
        <v>0</v>
      </c>
      <c r="X177" s="425">
        <f>Y177+Z177</f>
        <v>0</v>
      </c>
      <c r="Y177" s="431"/>
      <c r="Z177" s="431"/>
      <c r="AA177" s="431"/>
      <c r="AB177" s="460"/>
      <c r="AC177" s="460"/>
      <c r="AD177" s="431"/>
      <c r="AE177" s="460"/>
      <c r="AF177" s="460"/>
      <c r="AG177" s="431">
        <f t="shared" si="167"/>
        <v>420</v>
      </c>
      <c r="AH177" s="460">
        <v>400</v>
      </c>
      <c r="AI177" s="460">
        <v>20</v>
      </c>
      <c r="AJ177" s="431"/>
      <c r="AK177" s="431"/>
      <c r="AL177" s="15"/>
    </row>
    <row r="178" spans="1:41" ht="30" hidden="1">
      <c r="A178" s="8">
        <f t="shared" si="163"/>
        <v>15</v>
      </c>
      <c r="B178" s="319" t="s">
        <v>1150</v>
      </c>
      <c r="C178" s="8" t="s">
        <v>1151</v>
      </c>
      <c r="D178" s="8"/>
      <c r="E178" s="8"/>
      <c r="F178" s="8" t="s">
        <v>55</v>
      </c>
      <c r="G178" s="425">
        <f>H178+I178</f>
        <v>361.2</v>
      </c>
      <c r="H178" s="425">
        <v>344</v>
      </c>
      <c r="I178" s="425">
        <v>17.2</v>
      </c>
      <c r="J178" s="431"/>
      <c r="K178" s="460">
        <f t="shared" si="159"/>
        <v>0</v>
      </c>
      <c r="L178" s="431"/>
      <c r="M178" s="431"/>
      <c r="N178" s="460"/>
      <c r="O178" s="431"/>
      <c r="P178" s="431"/>
      <c r="Q178" s="431">
        <f>+R178+S178</f>
        <v>361.2</v>
      </c>
      <c r="R178" s="460">
        <v>344</v>
      </c>
      <c r="S178" s="460">
        <v>17.2</v>
      </c>
      <c r="T178" s="431"/>
      <c r="U178" s="431"/>
      <c r="V178" s="431"/>
      <c r="W178" s="431"/>
      <c r="X178" s="425"/>
      <c r="Y178" s="431"/>
      <c r="Z178" s="431"/>
      <c r="AA178" s="431"/>
      <c r="AB178" s="460"/>
      <c r="AC178" s="460"/>
      <c r="AD178" s="431"/>
      <c r="AE178" s="460"/>
      <c r="AF178" s="460"/>
      <c r="AG178" s="431">
        <f>+AH178+AI178</f>
        <v>361.2</v>
      </c>
      <c r="AH178" s="460">
        <v>344</v>
      </c>
      <c r="AI178" s="460">
        <v>17.2</v>
      </c>
      <c r="AJ178" s="431"/>
      <c r="AK178" s="431"/>
      <c r="AL178" s="15"/>
    </row>
    <row r="179" spans="1:41" ht="30" hidden="1">
      <c r="A179" s="8">
        <f t="shared" si="163"/>
        <v>16</v>
      </c>
      <c r="B179" s="319" t="s">
        <v>1152</v>
      </c>
      <c r="C179" s="8" t="s">
        <v>1153</v>
      </c>
      <c r="D179" s="8"/>
      <c r="E179" s="8"/>
      <c r="F179" s="8" t="s">
        <v>55</v>
      </c>
      <c r="G179" s="425"/>
      <c r="H179" s="425"/>
      <c r="I179" s="425"/>
      <c r="J179" s="431"/>
      <c r="K179" s="460"/>
      <c r="L179" s="431"/>
      <c r="M179" s="431"/>
      <c r="N179" s="431">
        <f>+O179+P179</f>
        <v>420</v>
      </c>
      <c r="O179" s="460">
        <v>400</v>
      </c>
      <c r="P179" s="460">
        <v>20</v>
      </c>
      <c r="Q179" s="431">
        <f>+R179+S179</f>
        <v>420</v>
      </c>
      <c r="R179" s="460">
        <v>400</v>
      </c>
      <c r="S179" s="460">
        <v>20</v>
      </c>
      <c r="T179" s="431"/>
      <c r="U179" s="431"/>
      <c r="V179" s="431"/>
      <c r="W179" s="431"/>
      <c r="X179" s="425"/>
      <c r="Y179" s="431"/>
      <c r="Z179" s="431"/>
      <c r="AA179" s="431"/>
      <c r="AB179" s="460"/>
      <c r="AC179" s="460"/>
      <c r="AD179" s="431"/>
      <c r="AE179" s="460"/>
      <c r="AF179" s="460"/>
      <c r="AG179" s="431">
        <f>+AH179+AI179</f>
        <v>420</v>
      </c>
      <c r="AH179" s="460">
        <v>400</v>
      </c>
      <c r="AI179" s="460">
        <v>20</v>
      </c>
      <c r="AJ179" s="431"/>
      <c r="AK179" s="431"/>
      <c r="AL179" s="15"/>
    </row>
    <row r="180" spans="1:41" ht="30" hidden="1">
      <c r="A180" s="8">
        <f t="shared" si="163"/>
        <v>17</v>
      </c>
      <c r="B180" s="319" t="s">
        <v>1149</v>
      </c>
      <c r="C180" s="8" t="s">
        <v>1151</v>
      </c>
      <c r="D180" s="8"/>
      <c r="E180" s="8"/>
      <c r="F180" s="8" t="s">
        <v>55</v>
      </c>
      <c r="G180" s="425"/>
      <c r="H180" s="425"/>
      <c r="I180" s="425"/>
      <c r="J180" s="431"/>
      <c r="K180" s="460"/>
      <c r="L180" s="431"/>
      <c r="M180" s="431"/>
      <c r="N180" s="431">
        <f>+O180+P180</f>
        <v>743.01</v>
      </c>
      <c r="O180" s="460">
        <f>736.1-10.46</f>
        <v>725.64</v>
      </c>
      <c r="P180" s="460">
        <v>17.37</v>
      </c>
      <c r="Q180" s="431">
        <f>+R180+S180</f>
        <v>743.01</v>
      </c>
      <c r="R180" s="460">
        <f>736.1-10.46</f>
        <v>725.64</v>
      </c>
      <c r="S180" s="460">
        <v>17.37</v>
      </c>
      <c r="T180" s="431"/>
      <c r="U180" s="431"/>
      <c r="V180" s="431"/>
      <c r="W180" s="431"/>
      <c r="X180" s="425"/>
      <c r="Y180" s="431"/>
      <c r="Z180" s="431"/>
      <c r="AA180" s="431"/>
      <c r="AB180" s="460"/>
      <c r="AC180" s="460"/>
      <c r="AD180" s="431"/>
      <c r="AE180" s="460"/>
      <c r="AF180" s="460"/>
      <c r="AG180" s="431">
        <f>+AH180+AI180</f>
        <v>743.01</v>
      </c>
      <c r="AH180" s="460">
        <f>736.1-10.46</f>
        <v>725.64</v>
      </c>
      <c r="AI180" s="460">
        <v>17.37</v>
      </c>
      <c r="AJ180" s="431"/>
      <c r="AK180" s="431"/>
      <c r="AL180" s="15"/>
    </row>
    <row r="181" spans="1:41" s="14" customFormat="1" ht="23.25" customHeight="1">
      <c r="A181" s="4" t="s">
        <v>998</v>
      </c>
      <c r="B181" s="483" t="s">
        <v>359</v>
      </c>
      <c r="C181" s="402"/>
      <c r="D181" s="402"/>
      <c r="E181" s="401">
        <v>0</v>
      </c>
      <c r="F181" s="401"/>
      <c r="G181" s="426">
        <f>SUM(G182:G197)</f>
        <v>11098.64</v>
      </c>
      <c r="H181" s="426">
        <f t="shared" ref="H181:T181" si="168">SUM(H182:H197)</f>
        <v>10569.14</v>
      </c>
      <c r="I181" s="426">
        <f t="shared" si="168"/>
        <v>529.5</v>
      </c>
      <c r="J181" s="426">
        <f t="shared" si="168"/>
        <v>0</v>
      </c>
      <c r="K181" s="426">
        <f t="shared" si="168"/>
        <v>1090.73</v>
      </c>
      <c r="L181" s="426">
        <f t="shared" si="168"/>
        <v>1055.3399999999999</v>
      </c>
      <c r="M181" s="426">
        <f t="shared" si="168"/>
        <v>35.390000000000008</v>
      </c>
      <c r="N181" s="426">
        <f t="shared" si="168"/>
        <v>1090.73</v>
      </c>
      <c r="O181" s="426">
        <f t="shared" si="168"/>
        <v>1055.3399999999999</v>
      </c>
      <c r="P181" s="426">
        <f t="shared" si="168"/>
        <v>35.390000000000008</v>
      </c>
      <c r="Q181" s="426">
        <f t="shared" si="168"/>
        <v>11098.64</v>
      </c>
      <c r="R181" s="426">
        <f t="shared" si="168"/>
        <v>10569.14</v>
      </c>
      <c r="S181" s="426">
        <f t="shared" si="168"/>
        <v>529.5</v>
      </c>
      <c r="T181" s="426">
        <f t="shared" si="168"/>
        <v>0</v>
      </c>
      <c r="U181" s="426">
        <f t="shared" ref="U181:AK181" si="169">SUM(U182:U195)</f>
        <v>7409.4199999999992</v>
      </c>
      <c r="V181" s="426">
        <f t="shared" si="169"/>
        <v>7026.91</v>
      </c>
      <c r="W181" s="426">
        <f t="shared" si="169"/>
        <v>382.51</v>
      </c>
      <c r="X181" s="426">
        <f t="shared" si="169"/>
        <v>1997.25</v>
      </c>
      <c r="Y181" s="426">
        <f t="shared" si="169"/>
        <v>1902.25</v>
      </c>
      <c r="Z181" s="426">
        <f t="shared" si="169"/>
        <v>95</v>
      </c>
      <c r="AA181" s="426">
        <f t="shared" si="169"/>
        <v>2687.87</v>
      </c>
      <c r="AB181" s="426">
        <f t="shared" si="169"/>
        <v>2550.16</v>
      </c>
      <c r="AC181" s="426">
        <f t="shared" si="169"/>
        <v>137.70999999999998</v>
      </c>
      <c r="AD181" s="426">
        <f t="shared" si="169"/>
        <v>2724.3</v>
      </c>
      <c r="AE181" s="426">
        <f t="shared" si="169"/>
        <v>2574.5</v>
      </c>
      <c r="AF181" s="426">
        <f t="shared" si="169"/>
        <v>149.80000000000001</v>
      </c>
      <c r="AG181" s="426">
        <f>SUM(AG182:AG197)</f>
        <v>3689.2200000000003</v>
      </c>
      <c r="AH181" s="426">
        <f t="shared" ref="AH181:AI181" si="170">SUM(AH182:AH197)</f>
        <v>3542.2299999999996</v>
      </c>
      <c r="AI181" s="426">
        <f t="shared" si="170"/>
        <v>146.99</v>
      </c>
      <c r="AJ181" s="426"/>
      <c r="AK181" s="426">
        <f t="shared" si="169"/>
        <v>0</v>
      </c>
      <c r="AL181" s="16"/>
      <c r="AM181" s="357">
        <f>+'NĂM 2022'!K62+'NĂM 2023'!N74+'NĂM 2024'!J69+'NĂM 2025'!J63</f>
        <v>11098.64</v>
      </c>
      <c r="AN181" s="357">
        <f>+'NĂM 2022'!L62+'NĂM 2023'!O74+'NĂM 2024'!K69+'NĂM 2025'!K63</f>
        <v>10569.14</v>
      </c>
      <c r="AO181" s="357">
        <f>+'NĂM 2022'!M62+'NĂM 2023'!P74+'NĂM 2024'!L69+'NĂM 2025'!L63</f>
        <v>529.5</v>
      </c>
    </row>
    <row r="182" spans="1:41" ht="75" hidden="1">
      <c r="A182" s="8">
        <v>1</v>
      </c>
      <c r="B182" s="319" t="s">
        <v>360</v>
      </c>
      <c r="C182" s="8" t="s">
        <v>361</v>
      </c>
      <c r="D182" s="8"/>
      <c r="E182" s="8" t="s">
        <v>326</v>
      </c>
      <c r="F182" s="25" t="s">
        <v>52</v>
      </c>
      <c r="G182" s="425">
        <f t="shared" si="157"/>
        <v>737.25</v>
      </c>
      <c r="H182" s="425">
        <v>702.25</v>
      </c>
      <c r="I182" s="425">
        <v>35</v>
      </c>
      <c r="J182" s="431">
        <v>0</v>
      </c>
      <c r="K182" s="460">
        <f>+G182-Q182</f>
        <v>0</v>
      </c>
      <c r="L182" s="431"/>
      <c r="M182" s="431"/>
      <c r="N182" s="460"/>
      <c r="O182" s="431"/>
      <c r="P182" s="431"/>
      <c r="Q182" s="444">
        <v>737.25</v>
      </c>
      <c r="R182" s="431">
        <v>702.25</v>
      </c>
      <c r="S182" s="431">
        <v>35</v>
      </c>
      <c r="T182" s="431"/>
      <c r="U182" s="431">
        <f>+V182+W182</f>
        <v>737.25</v>
      </c>
      <c r="V182" s="431">
        <f>+Y182+AB182+AE182</f>
        <v>702.25</v>
      </c>
      <c r="W182" s="431">
        <f>+Z182+AC182+AF182</f>
        <v>35</v>
      </c>
      <c r="X182" s="425">
        <f t="shared" si="158"/>
        <v>737.25</v>
      </c>
      <c r="Y182" s="425">
        <v>702.25</v>
      </c>
      <c r="Z182" s="425">
        <v>35</v>
      </c>
      <c r="AA182" s="425"/>
      <c r="AB182" s="458"/>
      <c r="AC182" s="458"/>
      <c r="AD182" s="425"/>
      <c r="AE182" s="458"/>
      <c r="AF182" s="458"/>
      <c r="AG182" s="425"/>
      <c r="AH182" s="458"/>
      <c r="AI182" s="458"/>
      <c r="AJ182" s="425"/>
      <c r="AK182" s="431"/>
      <c r="AL182" s="15"/>
      <c r="AM182" s="482">
        <f>+G181-U181</f>
        <v>3689.2200000000003</v>
      </c>
      <c r="AN182" s="482">
        <f>+H181-V181</f>
        <v>3542.2299999999996</v>
      </c>
      <c r="AO182" s="482">
        <f>+I181-W181</f>
        <v>146.99</v>
      </c>
    </row>
    <row r="183" spans="1:41" ht="75" hidden="1">
      <c r="A183" s="8">
        <f>+A182+1</f>
        <v>2</v>
      </c>
      <c r="B183" s="319" t="s">
        <v>362</v>
      </c>
      <c r="C183" s="8" t="s">
        <v>363</v>
      </c>
      <c r="D183" s="8"/>
      <c r="E183" s="8" t="s">
        <v>94</v>
      </c>
      <c r="F183" s="25" t="s">
        <v>52</v>
      </c>
      <c r="G183" s="425">
        <f t="shared" si="157"/>
        <v>420</v>
      </c>
      <c r="H183" s="425">
        <v>400</v>
      </c>
      <c r="I183" s="425">
        <v>20</v>
      </c>
      <c r="J183" s="431">
        <v>0</v>
      </c>
      <c r="K183" s="460">
        <f t="shared" ref="K183:K195" si="171">+G183-Q183</f>
        <v>0</v>
      </c>
      <c r="L183" s="431"/>
      <c r="M183" s="431"/>
      <c r="N183" s="460"/>
      <c r="O183" s="431"/>
      <c r="P183" s="431"/>
      <c r="Q183" s="444">
        <v>420</v>
      </c>
      <c r="R183" s="431">
        <v>400</v>
      </c>
      <c r="S183" s="431">
        <v>20</v>
      </c>
      <c r="T183" s="431"/>
      <c r="U183" s="431">
        <f t="shared" ref="U183:U195" si="172">+V183+W183</f>
        <v>420</v>
      </c>
      <c r="V183" s="431">
        <f t="shared" ref="V183:W195" si="173">+Y183+AB183+AE183</f>
        <v>400</v>
      </c>
      <c r="W183" s="431">
        <f t="shared" si="173"/>
        <v>20</v>
      </c>
      <c r="X183" s="425">
        <f t="shared" si="158"/>
        <v>420</v>
      </c>
      <c r="Y183" s="425">
        <v>400</v>
      </c>
      <c r="Z183" s="425">
        <v>20</v>
      </c>
      <c r="AA183" s="425"/>
      <c r="AB183" s="458"/>
      <c r="AC183" s="458"/>
      <c r="AD183" s="425"/>
      <c r="AE183" s="458"/>
      <c r="AF183" s="458"/>
      <c r="AG183" s="425"/>
      <c r="AH183" s="458"/>
      <c r="AI183" s="458"/>
      <c r="AJ183" s="425"/>
      <c r="AK183" s="431"/>
      <c r="AL183" s="15"/>
      <c r="AM183" s="354">
        <f>+AM182-AG181</f>
        <v>0</v>
      </c>
      <c r="AN183" s="354">
        <f t="shared" ref="AN183:AO183" si="174">+AN182-AH181</f>
        <v>0</v>
      </c>
      <c r="AO183" s="354">
        <f t="shared" si="174"/>
        <v>0</v>
      </c>
    </row>
    <row r="184" spans="1:41" ht="75" hidden="1">
      <c r="A184" s="8">
        <f t="shared" ref="A184:A197" si="175">+A183+1</f>
        <v>3</v>
      </c>
      <c r="B184" s="319" t="s">
        <v>364</v>
      </c>
      <c r="C184" s="8" t="s">
        <v>365</v>
      </c>
      <c r="D184" s="8"/>
      <c r="E184" s="8" t="s">
        <v>94</v>
      </c>
      <c r="F184" s="25" t="s">
        <v>52</v>
      </c>
      <c r="G184" s="425">
        <f t="shared" si="157"/>
        <v>420</v>
      </c>
      <c r="H184" s="425">
        <v>400</v>
      </c>
      <c r="I184" s="425">
        <v>20</v>
      </c>
      <c r="J184" s="431">
        <v>0</v>
      </c>
      <c r="K184" s="460">
        <f t="shared" si="171"/>
        <v>0</v>
      </c>
      <c r="L184" s="431"/>
      <c r="M184" s="431"/>
      <c r="N184" s="460"/>
      <c r="O184" s="431"/>
      <c r="P184" s="431"/>
      <c r="Q184" s="444">
        <v>420</v>
      </c>
      <c r="R184" s="431">
        <v>400</v>
      </c>
      <c r="S184" s="431">
        <v>20</v>
      </c>
      <c r="T184" s="431"/>
      <c r="U184" s="431">
        <f t="shared" si="172"/>
        <v>420</v>
      </c>
      <c r="V184" s="431">
        <f t="shared" si="173"/>
        <v>400</v>
      </c>
      <c r="W184" s="431">
        <f t="shared" si="173"/>
        <v>20</v>
      </c>
      <c r="X184" s="425">
        <f t="shared" si="158"/>
        <v>420</v>
      </c>
      <c r="Y184" s="425">
        <v>400</v>
      </c>
      <c r="Z184" s="425">
        <v>20</v>
      </c>
      <c r="AA184" s="425"/>
      <c r="AB184" s="458"/>
      <c r="AC184" s="458"/>
      <c r="AD184" s="425"/>
      <c r="AE184" s="458"/>
      <c r="AF184" s="458"/>
      <c r="AG184" s="425"/>
      <c r="AH184" s="458"/>
      <c r="AI184" s="458"/>
      <c r="AJ184" s="425"/>
      <c r="AK184" s="431"/>
      <c r="AL184" s="15"/>
    </row>
    <row r="185" spans="1:41" ht="75" hidden="1">
      <c r="A185" s="8">
        <f t="shared" si="175"/>
        <v>4</v>
      </c>
      <c r="B185" s="319" t="s">
        <v>366</v>
      </c>
      <c r="C185" s="8" t="s">
        <v>367</v>
      </c>
      <c r="D185" s="8"/>
      <c r="E185" s="8" t="s">
        <v>94</v>
      </c>
      <c r="F185" s="25" t="s">
        <v>52</v>
      </c>
      <c r="G185" s="425">
        <f t="shared" si="157"/>
        <v>420</v>
      </c>
      <c r="H185" s="425">
        <v>400</v>
      </c>
      <c r="I185" s="425">
        <v>20</v>
      </c>
      <c r="J185" s="431">
        <v>0</v>
      </c>
      <c r="K185" s="460">
        <f t="shared" si="171"/>
        <v>0</v>
      </c>
      <c r="L185" s="431"/>
      <c r="M185" s="431"/>
      <c r="N185" s="460"/>
      <c r="O185" s="431"/>
      <c r="P185" s="431"/>
      <c r="Q185" s="444">
        <v>420</v>
      </c>
      <c r="R185" s="431">
        <v>400</v>
      </c>
      <c r="S185" s="431">
        <v>20</v>
      </c>
      <c r="T185" s="431"/>
      <c r="U185" s="431">
        <f t="shared" si="172"/>
        <v>420</v>
      </c>
      <c r="V185" s="431">
        <f t="shared" si="173"/>
        <v>400</v>
      </c>
      <c r="W185" s="431">
        <f t="shared" si="173"/>
        <v>20</v>
      </c>
      <c r="X185" s="425">
        <f t="shared" si="158"/>
        <v>420</v>
      </c>
      <c r="Y185" s="425">
        <v>400</v>
      </c>
      <c r="Z185" s="425">
        <v>20</v>
      </c>
      <c r="AA185" s="425"/>
      <c r="AB185" s="458"/>
      <c r="AC185" s="458"/>
      <c r="AD185" s="425"/>
      <c r="AE185" s="458"/>
      <c r="AF185" s="458"/>
      <c r="AG185" s="425"/>
      <c r="AH185" s="458"/>
      <c r="AI185" s="458"/>
      <c r="AJ185" s="425"/>
      <c r="AK185" s="431"/>
      <c r="AL185" s="15"/>
    </row>
    <row r="186" spans="1:41" ht="75" hidden="1">
      <c r="A186" s="8">
        <f t="shared" si="175"/>
        <v>5</v>
      </c>
      <c r="B186" s="319" t="s">
        <v>368</v>
      </c>
      <c r="C186" s="8" t="s">
        <v>369</v>
      </c>
      <c r="D186" s="8"/>
      <c r="E186" s="8" t="s">
        <v>251</v>
      </c>
      <c r="F186" s="8" t="s">
        <v>53</v>
      </c>
      <c r="G186" s="425">
        <f t="shared" si="157"/>
        <v>1455</v>
      </c>
      <c r="H186" s="425">
        <v>1386</v>
      </c>
      <c r="I186" s="425">
        <v>69</v>
      </c>
      <c r="J186" s="431"/>
      <c r="K186" s="460">
        <f>+L186+M186</f>
        <v>264.40999999999997</v>
      </c>
      <c r="L186" s="431">
        <f>+H186-R186</f>
        <v>258.27</v>
      </c>
      <c r="M186" s="431">
        <f>+I186-S186</f>
        <v>6.1400000000000006</v>
      </c>
      <c r="N186" s="460"/>
      <c r="O186" s="431"/>
      <c r="P186" s="431"/>
      <c r="Q186" s="444">
        <v>1190.5899999999999</v>
      </c>
      <c r="R186" s="431">
        <v>1127.73</v>
      </c>
      <c r="S186" s="431">
        <v>62.86</v>
      </c>
      <c r="T186" s="431"/>
      <c r="U186" s="431">
        <f t="shared" si="172"/>
        <v>1190.5899999999999</v>
      </c>
      <c r="V186" s="431">
        <f t="shared" si="173"/>
        <v>1127.73</v>
      </c>
      <c r="W186" s="431">
        <f t="shared" si="173"/>
        <v>62.86</v>
      </c>
      <c r="X186" s="425">
        <f t="shared" si="158"/>
        <v>0</v>
      </c>
      <c r="Y186" s="431"/>
      <c r="Z186" s="431"/>
      <c r="AA186" s="431">
        <f>+AB186+AC186</f>
        <v>1190.5899999999999</v>
      </c>
      <c r="AB186" s="460">
        <v>1127.73</v>
      </c>
      <c r="AC186" s="460">
        <v>62.86</v>
      </c>
      <c r="AD186" s="431"/>
      <c r="AE186" s="460"/>
      <c r="AF186" s="460"/>
      <c r="AG186" s="431"/>
      <c r="AH186" s="460"/>
      <c r="AI186" s="460"/>
      <c r="AJ186" s="431"/>
      <c r="AK186" s="431"/>
      <c r="AL186" s="15"/>
    </row>
    <row r="187" spans="1:41" ht="75" hidden="1">
      <c r="A187" s="8">
        <f t="shared" si="175"/>
        <v>6</v>
      </c>
      <c r="B187" s="319" t="s">
        <v>370</v>
      </c>
      <c r="C187" s="8" t="s">
        <v>371</v>
      </c>
      <c r="D187" s="8"/>
      <c r="E187" s="8" t="s">
        <v>372</v>
      </c>
      <c r="F187" s="8" t="s">
        <v>53</v>
      </c>
      <c r="G187" s="425">
        <f t="shared" si="157"/>
        <v>1890</v>
      </c>
      <c r="H187" s="425">
        <v>1800</v>
      </c>
      <c r="I187" s="425">
        <v>90</v>
      </c>
      <c r="J187" s="431"/>
      <c r="K187" s="460">
        <f t="shared" ref="K187:K190" si="176">+L187+M187</f>
        <v>392.71999999999991</v>
      </c>
      <c r="L187" s="431">
        <f t="shared" ref="L187:M190" si="177">+H187-R187</f>
        <v>377.56999999999994</v>
      </c>
      <c r="M187" s="431">
        <f t="shared" si="177"/>
        <v>15.150000000000006</v>
      </c>
      <c r="N187" s="460"/>
      <c r="O187" s="431"/>
      <c r="P187" s="431"/>
      <c r="Q187" s="444">
        <v>1497.28</v>
      </c>
      <c r="R187" s="431">
        <v>1422.43</v>
      </c>
      <c r="S187" s="431">
        <v>74.849999999999994</v>
      </c>
      <c r="T187" s="431"/>
      <c r="U187" s="431">
        <f t="shared" si="172"/>
        <v>1497.28</v>
      </c>
      <c r="V187" s="431">
        <f t="shared" si="173"/>
        <v>1422.43</v>
      </c>
      <c r="W187" s="431">
        <f t="shared" si="173"/>
        <v>74.849999999999994</v>
      </c>
      <c r="X187" s="425">
        <f t="shared" si="158"/>
        <v>0</v>
      </c>
      <c r="Y187" s="431"/>
      <c r="Z187" s="431"/>
      <c r="AA187" s="431">
        <f>+AB187+AC187</f>
        <v>1497.28</v>
      </c>
      <c r="AB187" s="460">
        <v>1422.43</v>
      </c>
      <c r="AC187" s="460">
        <v>74.849999999999994</v>
      </c>
      <c r="AD187" s="431"/>
      <c r="AE187" s="460"/>
      <c r="AF187" s="460"/>
      <c r="AG187" s="431"/>
      <c r="AH187" s="460"/>
      <c r="AI187" s="460"/>
      <c r="AJ187" s="431"/>
      <c r="AK187" s="431"/>
      <c r="AL187" s="15"/>
    </row>
    <row r="188" spans="1:41" ht="75" hidden="1">
      <c r="A188" s="8">
        <f t="shared" si="175"/>
        <v>7</v>
      </c>
      <c r="B188" s="319" t="s">
        <v>373</v>
      </c>
      <c r="C188" s="8" t="s">
        <v>374</v>
      </c>
      <c r="D188" s="8"/>
      <c r="E188" s="8" t="s">
        <v>326</v>
      </c>
      <c r="F188" s="8" t="s">
        <v>53</v>
      </c>
      <c r="G188" s="425">
        <f t="shared" si="157"/>
        <v>1575</v>
      </c>
      <c r="H188" s="425">
        <v>1500</v>
      </c>
      <c r="I188" s="425">
        <v>75</v>
      </c>
      <c r="J188" s="431"/>
      <c r="K188" s="460">
        <f t="shared" si="176"/>
        <v>70</v>
      </c>
      <c r="L188" s="431">
        <f t="shared" si="177"/>
        <v>70</v>
      </c>
      <c r="M188" s="431"/>
      <c r="N188" s="460">
        <f>+O188+P188</f>
        <v>8.2000000000000028</v>
      </c>
      <c r="O188" s="431"/>
      <c r="P188" s="431">
        <f>+S188-I188</f>
        <v>8.2000000000000028</v>
      </c>
      <c r="Q188" s="444">
        <v>1513.2</v>
      </c>
      <c r="R188" s="431">
        <v>1430</v>
      </c>
      <c r="S188" s="431">
        <v>83.2</v>
      </c>
      <c r="T188" s="431"/>
      <c r="U188" s="431">
        <f t="shared" si="172"/>
        <v>1513.2</v>
      </c>
      <c r="V188" s="431">
        <f t="shared" si="173"/>
        <v>1430</v>
      </c>
      <c r="W188" s="431">
        <f t="shared" si="173"/>
        <v>83.2</v>
      </c>
      <c r="X188" s="425">
        <f t="shared" si="158"/>
        <v>0</v>
      </c>
      <c r="Y188" s="431"/>
      <c r="Z188" s="431"/>
      <c r="AA188" s="431"/>
      <c r="AB188" s="460"/>
      <c r="AC188" s="460"/>
      <c r="AD188" s="431">
        <f>+AE188+AF188</f>
        <v>1513.2</v>
      </c>
      <c r="AE188" s="460">
        <v>1430</v>
      </c>
      <c r="AF188" s="460">
        <v>83.2</v>
      </c>
      <c r="AG188" s="431"/>
      <c r="AH188" s="460"/>
      <c r="AI188" s="460"/>
      <c r="AJ188" s="431"/>
      <c r="AK188" s="431"/>
      <c r="AL188" s="15"/>
    </row>
    <row r="189" spans="1:41" ht="30" hidden="1">
      <c r="A189" s="8">
        <f t="shared" si="175"/>
        <v>8</v>
      </c>
      <c r="B189" s="319" t="s">
        <v>375</v>
      </c>
      <c r="C189" s="8" t="s">
        <v>376</v>
      </c>
      <c r="D189" s="8"/>
      <c r="E189" s="8" t="s">
        <v>377</v>
      </c>
      <c r="F189" s="8" t="s">
        <v>54</v>
      </c>
      <c r="G189" s="425">
        <f t="shared" si="157"/>
        <v>1064</v>
      </c>
      <c r="H189" s="425">
        <v>1014</v>
      </c>
      <c r="I189" s="425">
        <v>50</v>
      </c>
      <c r="J189" s="431"/>
      <c r="K189" s="460">
        <f t="shared" si="176"/>
        <v>39.5</v>
      </c>
      <c r="L189" s="431">
        <f t="shared" si="177"/>
        <v>39.5</v>
      </c>
      <c r="M189" s="431"/>
      <c r="N189" s="460">
        <f>+O189+P189</f>
        <v>6.7000000000000028</v>
      </c>
      <c r="O189" s="431"/>
      <c r="P189" s="431">
        <f>+S189-I189</f>
        <v>6.7000000000000028</v>
      </c>
      <c r="Q189" s="444">
        <v>1031.2</v>
      </c>
      <c r="R189" s="431">
        <v>974.5</v>
      </c>
      <c r="S189" s="431">
        <v>56.7</v>
      </c>
      <c r="T189" s="431"/>
      <c r="U189" s="431">
        <f t="shared" si="172"/>
        <v>1031.2</v>
      </c>
      <c r="V189" s="431">
        <f t="shared" si="173"/>
        <v>974.5</v>
      </c>
      <c r="W189" s="431">
        <f t="shared" si="173"/>
        <v>56.7</v>
      </c>
      <c r="X189" s="425">
        <f t="shared" si="158"/>
        <v>0</v>
      </c>
      <c r="Y189" s="431"/>
      <c r="Z189" s="431"/>
      <c r="AA189" s="431"/>
      <c r="AB189" s="460"/>
      <c r="AC189" s="460"/>
      <c r="AD189" s="431">
        <f t="shared" ref="AD189:AD190" si="178">+AE189+AF189</f>
        <v>1031.2</v>
      </c>
      <c r="AE189" s="460">
        <v>974.5</v>
      </c>
      <c r="AF189" s="460">
        <v>56.7</v>
      </c>
      <c r="AG189" s="431"/>
      <c r="AH189" s="460"/>
      <c r="AI189" s="460"/>
      <c r="AJ189" s="431"/>
      <c r="AK189" s="431"/>
      <c r="AL189" s="15"/>
    </row>
    <row r="190" spans="1:41" ht="30" hidden="1">
      <c r="A190" s="8">
        <f t="shared" si="175"/>
        <v>9</v>
      </c>
      <c r="B190" s="319" t="s">
        <v>378</v>
      </c>
      <c r="C190" s="8" t="s">
        <v>379</v>
      </c>
      <c r="D190" s="8"/>
      <c r="E190" s="8" t="s">
        <v>380</v>
      </c>
      <c r="F190" s="8" t="s">
        <v>54</v>
      </c>
      <c r="G190" s="425">
        <f t="shared" si="157"/>
        <v>504</v>
      </c>
      <c r="H190" s="425">
        <v>480</v>
      </c>
      <c r="I190" s="425">
        <v>24</v>
      </c>
      <c r="J190" s="431">
        <v>0</v>
      </c>
      <c r="K190" s="460">
        <f t="shared" si="176"/>
        <v>324.10000000000002</v>
      </c>
      <c r="L190" s="431">
        <f t="shared" si="177"/>
        <v>310</v>
      </c>
      <c r="M190" s="431">
        <f t="shared" si="177"/>
        <v>14.1</v>
      </c>
      <c r="N190" s="460"/>
      <c r="O190" s="431"/>
      <c r="P190" s="431"/>
      <c r="Q190" s="444">
        <v>179.9</v>
      </c>
      <c r="R190" s="431">
        <v>170</v>
      </c>
      <c r="S190" s="431">
        <v>9.9</v>
      </c>
      <c r="T190" s="431"/>
      <c r="U190" s="431">
        <f t="shared" si="172"/>
        <v>179.9</v>
      </c>
      <c r="V190" s="431">
        <f t="shared" si="173"/>
        <v>170</v>
      </c>
      <c r="W190" s="431">
        <f t="shared" si="173"/>
        <v>9.9</v>
      </c>
      <c r="X190" s="425">
        <f t="shared" si="158"/>
        <v>0</v>
      </c>
      <c r="Y190" s="431"/>
      <c r="Z190" s="431"/>
      <c r="AA190" s="431"/>
      <c r="AB190" s="460"/>
      <c r="AC190" s="460"/>
      <c r="AD190" s="431">
        <f t="shared" si="178"/>
        <v>179.9</v>
      </c>
      <c r="AE190" s="460">
        <v>170</v>
      </c>
      <c r="AF190" s="460">
        <v>9.9</v>
      </c>
      <c r="AG190" s="431"/>
      <c r="AH190" s="460"/>
      <c r="AI190" s="460"/>
      <c r="AJ190" s="431"/>
      <c r="AK190" s="431"/>
      <c r="AL190" s="15"/>
    </row>
    <row r="191" spans="1:41" ht="30" hidden="1">
      <c r="A191" s="8">
        <f t="shared" si="175"/>
        <v>10</v>
      </c>
      <c r="B191" s="318" t="s">
        <v>937</v>
      </c>
      <c r="C191" s="8" t="s">
        <v>381</v>
      </c>
      <c r="D191" s="8"/>
      <c r="E191" s="8" t="s">
        <v>382</v>
      </c>
      <c r="F191" s="8" t="s">
        <v>54</v>
      </c>
      <c r="G191" s="425">
        <f t="shared" si="157"/>
        <v>169.5</v>
      </c>
      <c r="H191" s="425">
        <v>160</v>
      </c>
      <c r="I191" s="425">
        <v>9.5</v>
      </c>
      <c r="J191" s="431">
        <v>0</v>
      </c>
      <c r="K191" s="460">
        <f t="shared" si="171"/>
        <v>0</v>
      </c>
      <c r="L191" s="431"/>
      <c r="M191" s="431"/>
      <c r="N191" s="460"/>
      <c r="O191" s="431"/>
      <c r="P191" s="431"/>
      <c r="Q191" s="444">
        <v>169.5</v>
      </c>
      <c r="R191" s="431">
        <v>160</v>
      </c>
      <c r="S191" s="431">
        <v>9.5</v>
      </c>
      <c r="T191" s="431"/>
      <c r="U191" s="431">
        <f t="shared" si="172"/>
        <v>0</v>
      </c>
      <c r="V191" s="431">
        <f t="shared" si="173"/>
        <v>0</v>
      </c>
      <c r="W191" s="431">
        <f t="shared" si="173"/>
        <v>0</v>
      </c>
      <c r="X191" s="425">
        <f t="shared" si="158"/>
        <v>0</v>
      </c>
      <c r="Y191" s="431"/>
      <c r="Z191" s="431"/>
      <c r="AA191" s="431"/>
      <c r="AB191" s="460"/>
      <c r="AC191" s="460"/>
      <c r="AD191" s="431"/>
      <c r="AE191" s="460"/>
      <c r="AF191" s="460"/>
      <c r="AG191" s="431">
        <f t="shared" ref="AG191:AG195" si="179">+AH191+AI191</f>
        <v>169.5</v>
      </c>
      <c r="AH191" s="425">
        <v>160</v>
      </c>
      <c r="AI191" s="425">
        <v>9.5</v>
      </c>
      <c r="AJ191" s="431"/>
      <c r="AK191" s="431"/>
      <c r="AL191" s="15"/>
    </row>
    <row r="192" spans="1:41" ht="30" hidden="1">
      <c r="A192" s="8">
        <f t="shared" si="175"/>
        <v>11</v>
      </c>
      <c r="B192" s="319" t="s">
        <v>383</v>
      </c>
      <c r="C192" s="8" t="s">
        <v>384</v>
      </c>
      <c r="D192" s="8"/>
      <c r="E192" s="8" t="s">
        <v>385</v>
      </c>
      <c r="F192" s="8" t="s">
        <v>54</v>
      </c>
      <c r="G192" s="425">
        <f t="shared" si="157"/>
        <v>420</v>
      </c>
      <c r="H192" s="425">
        <v>400</v>
      </c>
      <c r="I192" s="425">
        <v>20</v>
      </c>
      <c r="J192" s="431">
        <v>0</v>
      </c>
      <c r="K192" s="460">
        <f t="shared" si="171"/>
        <v>0</v>
      </c>
      <c r="L192" s="431"/>
      <c r="M192" s="431"/>
      <c r="N192" s="460"/>
      <c r="O192" s="431"/>
      <c r="P192" s="431"/>
      <c r="Q192" s="444">
        <v>420</v>
      </c>
      <c r="R192" s="431">
        <v>400</v>
      </c>
      <c r="S192" s="431">
        <v>20</v>
      </c>
      <c r="T192" s="431"/>
      <c r="U192" s="431">
        <f t="shared" si="172"/>
        <v>0</v>
      </c>
      <c r="V192" s="431">
        <f t="shared" si="173"/>
        <v>0</v>
      </c>
      <c r="W192" s="431">
        <f t="shared" si="173"/>
        <v>0</v>
      </c>
      <c r="X192" s="425">
        <f t="shared" si="158"/>
        <v>0</v>
      </c>
      <c r="Y192" s="431"/>
      <c r="Z192" s="431"/>
      <c r="AA192" s="431"/>
      <c r="AB192" s="460"/>
      <c r="AC192" s="460"/>
      <c r="AD192" s="431"/>
      <c r="AE192" s="460"/>
      <c r="AF192" s="460"/>
      <c r="AG192" s="431">
        <f t="shared" si="179"/>
        <v>420</v>
      </c>
      <c r="AH192" s="425">
        <v>400</v>
      </c>
      <c r="AI192" s="425">
        <v>20</v>
      </c>
      <c r="AJ192" s="431"/>
      <c r="AK192" s="431"/>
      <c r="AL192" s="15"/>
    </row>
    <row r="193" spans="1:41" ht="45" hidden="1">
      <c r="A193" s="8">
        <f t="shared" si="175"/>
        <v>12</v>
      </c>
      <c r="B193" s="319" t="s">
        <v>386</v>
      </c>
      <c r="C193" s="8" t="s">
        <v>384</v>
      </c>
      <c r="D193" s="8"/>
      <c r="E193" s="8" t="s">
        <v>387</v>
      </c>
      <c r="F193" s="25" t="s">
        <v>55</v>
      </c>
      <c r="G193" s="425">
        <f t="shared" si="157"/>
        <v>414.89</v>
      </c>
      <c r="H193" s="425">
        <v>394.89</v>
      </c>
      <c r="I193" s="425">
        <v>20</v>
      </c>
      <c r="J193" s="431">
        <v>0</v>
      </c>
      <c r="K193" s="460">
        <f t="shared" si="171"/>
        <v>0</v>
      </c>
      <c r="L193" s="431"/>
      <c r="M193" s="431"/>
      <c r="N193" s="460"/>
      <c r="O193" s="431"/>
      <c r="P193" s="431"/>
      <c r="Q193" s="444">
        <v>414.89</v>
      </c>
      <c r="R193" s="431">
        <v>394.89</v>
      </c>
      <c r="S193" s="431">
        <v>20</v>
      </c>
      <c r="T193" s="431"/>
      <c r="U193" s="431">
        <f t="shared" si="172"/>
        <v>0</v>
      </c>
      <c r="V193" s="431">
        <f t="shared" si="173"/>
        <v>0</v>
      </c>
      <c r="W193" s="431">
        <f t="shared" si="173"/>
        <v>0</v>
      </c>
      <c r="X193" s="425">
        <f t="shared" si="158"/>
        <v>0</v>
      </c>
      <c r="Y193" s="431"/>
      <c r="Z193" s="431"/>
      <c r="AA193" s="431"/>
      <c r="AB193" s="460"/>
      <c r="AC193" s="460"/>
      <c r="AD193" s="431"/>
      <c r="AE193" s="460"/>
      <c r="AF193" s="460"/>
      <c r="AG193" s="431">
        <f t="shared" si="179"/>
        <v>414.89</v>
      </c>
      <c r="AH193" s="425">
        <v>394.89</v>
      </c>
      <c r="AI193" s="425">
        <v>20</v>
      </c>
      <c r="AJ193" s="431"/>
      <c r="AK193" s="431"/>
      <c r="AL193" s="15"/>
    </row>
    <row r="194" spans="1:41" ht="45" hidden="1">
      <c r="A194" s="8">
        <f t="shared" si="175"/>
        <v>13</v>
      </c>
      <c r="B194" s="319" t="s">
        <v>388</v>
      </c>
      <c r="C194" s="8" t="s">
        <v>379</v>
      </c>
      <c r="D194" s="8"/>
      <c r="E194" s="8" t="s">
        <v>389</v>
      </c>
      <c r="F194" s="25" t="s">
        <v>55</v>
      </c>
      <c r="G194" s="425">
        <f t="shared" si="157"/>
        <v>559</v>
      </c>
      <c r="H194" s="425">
        <v>532</v>
      </c>
      <c r="I194" s="425">
        <v>27</v>
      </c>
      <c r="J194" s="431">
        <v>0</v>
      </c>
      <c r="K194" s="460">
        <f t="shared" si="171"/>
        <v>0</v>
      </c>
      <c r="L194" s="431"/>
      <c r="M194" s="431"/>
      <c r="N194" s="460"/>
      <c r="O194" s="431"/>
      <c r="P194" s="431"/>
      <c r="Q194" s="444">
        <v>559</v>
      </c>
      <c r="R194" s="431">
        <v>532</v>
      </c>
      <c r="S194" s="431">
        <v>27</v>
      </c>
      <c r="T194" s="431"/>
      <c r="U194" s="431">
        <f t="shared" si="172"/>
        <v>0</v>
      </c>
      <c r="V194" s="431">
        <f t="shared" si="173"/>
        <v>0</v>
      </c>
      <c r="W194" s="431">
        <f t="shared" si="173"/>
        <v>0</v>
      </c>
      <c r="X194" s="425">
        <f t="shared" si="158"/>
        <v>0</v>
      </c>
      <c r="Y194" s="431"/>
      <c r="Z194" s="431"/>
      <c r="AA194" s="431"/>
      <c r="AB194" s="460"/>
      <c r="AC194" s="460"/>
      <c r="AD194" s="431"/>
      <c r="AE194" s="460"/>
      <c r="AF194" s="460"/>
      <c r="AG194" s="431">
        <f t="shared" si="179"/>
        <v>559</v>
      </c>
      <c r="AH194" s="425">
        <v>532</v>
      </c>
      <c r="AI194" s="425">
        <v>27</v>
      </c>
      <c r="AJ194" s="431"/>
      <c r="AK194" s="431"/>
      <c r="AL194" s="15"/>
    </row>
    <row r="195" spans="1:41" ht="45" hidden="1">
      <c r="A195" s="8">
        <f t="shared" si="175"/>
        <v>14</v>
      </c>
      <c r="B195" s="319" t="s">
        <v>390</v>
      </c>
      <c r="C195" s="8" t="s">
        <v>384</v>
      </c>
      <c r="D195" s="8"/>
      <c r="E195" s="8" t="s">
        <v>391</v>
      </c>
      <c r="F195" s="25" t="s">
        <v>55</v>
      </c>
      <c r="G195" s="425">
        <f t="shared" si="157"/>
        <v>1050</v>
      </c>
      <c r="H195" s="425">
        <v>1000</v>
      </c>
      <c r="I195" s="425">
        <v>50</v>
      </c>
      <c r="J195" s="431">
        <v>0</v>
      </c>
      <c r="K195" s="460">
        <f t="shared" si="171"/>
        <v>0</v>
      </c>
      <c r="L195" s="431"/>
      <c r="M195" s="431"/>
      <c r="N195" s="460"/>
      <c r="O195" s="431"/>
      <c r="P195" s="431"/>
      <c r="Q195" s="444">
        <v>1050</v>
      </c>
      <c r="R195" s="431">
        <v>1000</v>
      </c>
      <c r="S195" s="431">
        <v>50</v>
      </c>
      <c r="T195" s="431"/>
      <c r="U195" s="431">
        <f t="shared" si="172"/>
        <v>0</v>
      </c>
      <c r="V195" s="431">
        <f t="shared" si="173"/>
        <v>0</v>
      </c>
      <c r="W195" s="431">
        <f t="shared" si="173"/>
        <v>0</v>
      </c>
      <c r="X195" s="425">
        <f t="shared" si="158"/>
        <v>0</v>
      </c>
      <c r="Y195" s="431"/>
      <c r="Z195" s="431"/>
      <c r="AA195" s="431"/>
      <c r="AB195" s="460"/>
      <c r="AC195" s="460"/>
      <c r="AD195" s="431"/>
      <c r="AE195" s="460"/>
      <c r="AF195" s="460"/>
      <c r="AG195" s="431">
        <f t="shared" si="179"/>
        <v>1050</v>
      </c>
      <c r="AH195" s="425">
        <v>1000</v>
      </c>
      <c r="AI195" s="425">
        <v>50</v>
      </c>
      <c r="AJ195" s="431"/>
      <c r="AK195" s="431"/>
      <c r="AL195" s="15"/>
    </row>
    <row r="196" spans="1:41" ht="30" hidden="1">
      <c r="A196" s="8">
        <f t="shared" si="175"/>
        <v>15</v>
      </c>
      <c r="B196" s="319" t="s">
        <v>1132</v>
      </c>
      <c r="C196" s="8" t="s">
        <v>369</v>
      </c>
      <c r="D196" s="8"/>
      <c r="E196" s="8"/>
      <c r="F196" s="25" t="s">
        <v>55</v>
      </c>
      <c r="G196" s="425"/>
      <c r="H196" s="425"/>
      <c r="I196" s="425"/>
      <c r="J196" s="431"/>
      <c r="K196" s="460"/>
      <c r="L196" s="431"/>
      <c r="M196" s="431"/>
      <c r="N196" s="444">
        <v>605.28</v>
      </c>
      <c r="O196" s="431">
        <v>593.17999999999995</v>
      </c>
      <c r="P196" s="431">
        <v>12.1</v>
      </c>
      <c r="Q196" s="444">
        <v>605.28</v>
      </c>
      <c r="R196" s="431">
        <v>593.17999999999995</v>
      </c>
      <c r="S196" s="431">
        <v>12.1</v>
      </c>
      <c r="T196" s="431"/>
      <c r="U196" s="431"/>
      <c r="V196" s="431"/>
      <c r="W196" s="431"/>
      <c r="X196" s="425"/>
      <c r="Y196" s="431"/>
      <c r="Z196" s="431"/>
      <c r="AA196" s="431"/>
      <c r="AB196" s="460"/>
      <c r="AC196" s="460"/>
      <c r="AD196" s="431"/>
      <c r="AE196" s="460"/>
      <c r="AF196" s="460"/>
      <c r="AG196" s="431">
        <f>+AH196+AI196</f>
        <v>605.28</v>
      </c>
      <c r="AH196" s="460">
        <v>593.17999999999995</v>
      </c>
      <c r="AI196" s="460">
        <v>12.1</v>
      </c>
      <c r="AJ196" s="431"/>
      <c r="AK196" s="431"/>
      <c r="AL196" s="15"/>
    </row>
    <row r="197" spans="1:41" ht="30" hidden="1">
      <c r="A197" s="8">
        <f t="shared" si="175"/>
        <v>16</v>
      </c>
      <c r="B197" s="319" t="s">
        <v>1133</v>
      </c>
      <c r="C197" s="8" t="s">
        <v>361</v>
      </c>
      <c r="D197" s="8"/>
      <c r="E197" s="8"/>
      <c r="F197" s="25" t="s">
        <v>55</v>
      </c>
      <c r="G197" s="425"/>
      <c r="H197" s="425"/>
      <c r="I197" s="425"/>
      <c r="J197" s="431"/>
      <c r="K197" s="460"/>
      <c r="L197" s="431"/>
      <c r="M197" s="431"/>
      <c r="N197" s="444">
        <v>470.55</v>
      </c>
      <c r="O197" s="431">
        <v>462.16</v>
      </c>
      <c r="P197" s="431">
        <v>8.39</v>
      </c>
      <c r="Q197" s="444">
        <v>470.55</v>
      </c>
      <c r="R197" s="431">
        <v>462.16</v>
      </c>
      <c r="S197" s="431">
        <v>8.39</v>
      </c>
      <c r="T197" s="431"/>
      <c r="U197" s="431"/>
      <c r="V197" s="431"/>
      <c r="W197" s="431"/>
      <c r="X197" s="425"/>
      <c r="Y197" s="431"/>
      <c r="Z197" s="431"/>
      <c r="AA197" s="431"/>
      <c r="AB197" s="460"/>
      <c r="AC197" s="460"/>
      <c r="AD197" s="431"/>
      <c r="AE197" s="460"/>
      <c r="AF197" s="460"/>
      <c r="AG197" s="431">
        <f>+AH197+AI197</f>
        <v>470.55</v>
      </c>
      <c r="AH197" s="460">
        <v>462.16</v>
      </c>
      <c r="AI197" s="460">
        <v>8.39</v>
      </c>
      <c r="AJ197" s="431"/>
      <c r="AK197" s="431"/>
      <c r="AL197" s="15"/>
    </row>
    <row r="198" spans="1:41" s="14" customFormat="1" ht="23.25" customHeight="1">
      <c r="A198" s="4" t="s">
        <v>999</v>
      </c>
      <c r="B198" s="400" t="s">
        <v>393</v>
      </c>
      <c r="C198" s="402"/>
      <c r="D198" s="402"/>
      <c r="E198" s="401">
        <v>0</v>
      </c>
      <c r="F198" s="401"/>
      <c r="G198" s="426">
        <f>SUM(G199:G217)</f>
        <v>10113.950000000001</v>
      </c>
      <c r="H198" s="426">
        <f>SUM(H199:H217)</f>
        <v>9632.9500000000007</v>
      </c>
      <c r="I198" s="426">
        <f>SUM(I199:I217)</f>
        <v>481</v>
      </c>
      <c r="J198" s="426">
        <f>SUM(J199:J217)</f>
        <v>0</v>
      </c>
      <c r="K198" s="426">
        <f t="shared" ref="K198:AI198" si="180">SUM(K199:K217)</f>
        <v>50.890239999999949</v>
      </c>
      <c r="L198" s="426">
        <f t="shared" si="180"/>
        <v>31.305039999999906</v>
      </c>
      <c r="M198" s="426">
        <f t="shared" si="180"/>
        <v>25.385200000000001</v>
      </c>
      <c r="N198" s="426">
        <f t="shared" si="180"/>
        <v>56.69023999999996</v>
      </c>
      <c r="O198" s="426">
        <f t="shared" si="180"/>
        <v>31.305039999999963</v>
      </c>
      <c r="P198" s="426">
        <f t="shared" si="180"/>
        <v>25.385199999999998</v>
      </c>
      <c r="Q198" s="426">
        <f t="shared" si="180"/>
        <v>10113.950000000001</v>
      </c>
      <c r="R198" s="426">
        <f t="shared" si="180"/>
        <v>9632.9500000000007</v>
      </c>
      <c r="S198" s="426">
        <f t="shared" si="180"/>
        <v>480.99999999999994</v>
      </c>
      <c r="T198" s="426">
        <f t="shared" si="180"/>
        <v>0</v>
      </c>
      <c r="U198" s="426">
        <f t="shared" si="180"/>
        <v>6854.0990599999996</v>
      </c>
      <c r="V198" s="426">
        <f t="shared" si="180"/>
        <v>6507.334960000001</v>
      </c>
      <c r="W198" s="426">
        <f t="shared" si="180"/>
        <v>346.76409999999993</v>
      </c>
      <c r="X198" s="426">
        <f t="shared" si="180"/>
        <v>2066.75</v>
      </c>
      <c r="Y198" s="426">
        <f t="shared" si="180"/>
        <v>1983.75</v>
      </c>
      <c r="Z198" s="426">
        <f t="shared" si="180"/>
        <v>83</v>
      </c>
      <c r="AA198" s="426">
        <f t="shared" si="180"/>
        <v>2304.34906</v>
      </c>
      <c r="AB198" s="426">
        <f t="shared" si="180"/>
        <v>2177.0849600000001</v>
      </c>
      <c r="AC198" s="426">
        <f t="shared" si="180"/>
        <v>127.2641</v>
      </c>
      <c r="AD198" s="426">
        <f t="shared" si="180"/>
        <v>2483</v>
      </c>
      <c r="AE198" s="426">
        <f t="shared" si="180"/>
        <v>2346.5</v>
      </c>
      <c r="AF198" s="426">
        <f t="shared" si="180"/>
        <v>136.5</v>
      </c>
      <c r="AG198" s="426">
        <f t="shared" si="180"/>
        <v>3259.8509399999998</v>
      </c>
      <c r="AH198" s="426">
        <f t="shared" si="180"/>
        <v>3125.6150399999997</v>
      </c>
      <c r="AI198" s="426">
        <f t="shared" si="180"/>
        <v>134.23590000000002</v>
      </c>
      <c r="AJ198" s="426"/>
      <c r="AK198" s="426">
        <f>SUM(AK199:AK217)</f>
        <v>190</v>
      </c>
      <c r="AL198" s="16"/>
      <c r="AM198" s="357">
        <f>+'NĂM 2022'!K67+'NĂM 2023'!N78+'NĂM 2024'!J74+'NĂM 2025'!J67</f>
        <v>10113.950000000001</v>
      </c>
      <c r="AN198" s="357">
        <f>+'NĂM 2022'!L67+'NĂM 2023'!O78+'NĂM 2024'!K74+'NĂM 2025'!K67</f>
        <v>9632.9500000000007</v>
      </c>
      <c r="AO198" s="357">
        <f>+'NĂM 2022'!M67+'NĂM 2023'!P78+'NĂM 2024'!L74+'NĂM 2025'!L67</f>
        <v>481</v>
      </c>
    </row>
    <row r="199" spans="1:41" s="143" customFormat="1" ht="30" hidden="1">
      <c r="A199" s="138">
        <v>1</v>
      </c>
      <c r="B199" s="328" t="s">
        <v>394</v>
      </c>
      <c r="C199" s="154" t="s">
        <v>395</v>
      </c>
      <c r="D199" s="154"/>
      <c r="E199" s="138" t="s">
        <v>396</v>
      </c>
      <c r="F199" s="155" t="s">
        <v>52</v>
      </c>
      <c r="G199" s="427">
        <f t="shared" si="157"/>
        <v>1047</v>
      </c>
      <c r="H199" s="427">
        <v>997</v>
      </c>
      <c r="I199" s="427">
        <v>50</v>
      </c>
      <c r="J199" s="428">
        <v>0</v>
      </c>
      <c r="K199" s="460">
        <f>+G199-Q199</f>
        <v>0</v>
      </c>
      <c r="L199" s="428">
        <f>+H199-R199</f>
        <v>0</v>
      </c>
      <c r="M199" s="428">
        <f>+I199-S199</f>
        <v>0</v>
      </c>
      <c r="N199" s="460"/>
      <c r="O199" s="428"/>
      <c r="P199" s="428"/>
      <c r="Q199" s="444">
        <f>+R199+S199</f>
        <v>1047</v>
      </c>
      <c r="R199" s="428">
        <v>997</v>
      </c>
      <c r="S199" s="428">
        <v>50</v>
      </c>
      <c r="T199" s="428"/>
      <c r="U199" s="428">
        <f>+V199+W199</f>
        <v>1047</v>
      </c>
      <c r="V199" s="428">
        <f>+Y199+AB199+AE199</f>
        <v>997</v>
      </c>
      <c r="W199" s="428">
        <f>+Z199+AC199+AF199</f>
        <v>50</v>
      </c>
      <c r="X199" s="425">
        <f t="shared" si="158"/>
        <v>1047</v>
      </c>
      <c r="Y199" s="427">
        <v>997</v>
      </c>
      <c r="Z199" s="427">
        <v>50</v>
      </c>
      <c r="AA199" s="427"/>
      <c r="AB199" s="458"/>
      <c r="AC199" s="458"/>
      <c r="AD199" s="427"/>
      <c r="AE199" s="458"/>
      <c r="AF199" s="458"/>
      <c r="AG199" s="427"/>
      <c r="AH199" s="458"/>
      <c r="AI199" s="458"/>
      <c r="AJ199" s="427"/>
      <c r="AK199" s="428"/>
      <c r="AL199" s="142"/>
      <c r="AM199" s="493">
        <f>+G198-U198</f>
        <v>3259.8509400000012</v>
      </c>
      <c r="AN199" s="493">
        <f>+H198-V198</f>
        <v>3125.6150399999997</v>
      </c>
      <c r="AO199" s="493">
        <f>+I198-W198</f>
        <v>134.23590000000007</v>
      </c>
    </row>
    <row r="200" spans="1:41" s="143" customFormat="1" ht="60" hidden="1">
      <c r="A200" s="138">
        <v>2</v>
      </c>
      <c r="B200" s="328" t="s">
        <v>397</v>
      </c>
      <c r="C200" s="154" t="s">
        <v>398</v>
      </c>
      <c r="D200" s="154"/>
      <c r="E200" s="147" t="s">
        <v>399</v>
      </c>
      <c r="F200" s="155" t="s">
        <v>52</v>
      </c>
      <c r="G200" s="427">
        <f t="shared" si="157"/>
        <v>701</v>
      </c>
      <c r="H200" s="427">
        <v>668</v>
      </c>
      <c r="I200" s="427">
        <v>33</v>
      </c>
      <c r="J200" s="428">
        <v>0</v>
      </c>
      <c r="K200" s="460">
        <f t="shared" ref="K200:M217" si="181">+G200-Q200</f>
        <v>0</v>
      </c>
      <c r="L200" s="428">
        <f t="shared" si="181"/>
        <v>0</v>
      </c>
      <c r="M200" s="428">
        <f t="shared" si="181"/>
        <v>0</v>
      </c>
      <c r="N200" s="460"/>
      <c r="O200" s="428"/>
      <c r="P200" s="428"/>
      <c r="Q200" s="444">
        <f t="shared" ref="Q200:Q217" si="182">+R200+S200</f>
        <v>701</v>
      </c>
      <c r="R200" s="428">
        <v>668</v>
      </c>
      <c r="S200" s="428">
        <v>33</v>
      </c>
      <c r="T200" s="428"/>
      <c r="U200" s="428">
        <f t="shared" ref="U200:U217" si="183">+V200+W200</f>
        <v>701</v>
      </c>
      <c r="V200" s="428">
        <f t="shared" ref="V200:W217" si="184">+Y200+AB200+AE200</f>
        <v>668</v>
      </c>
      <c r="W200" s="428">
        <f t="shared" si="184"/>
        <v>33</v>
      </c>
      <c r="X200" s="425">
        <f t="shared" si="158"/>
        <v>701</v>
      </c>
      <c r="Y200" s="427">
        <v>668</v>
      </c>
      <c r="Z200" s="427">
        <v>33</v>
      </c>
      <c r="AA200" s="427"/>
      <c r="AB200" s="458"/>
      <c r="AC200" s="458"/>
      <c r="AD200" s="427"/>
      <c r="AE200" s="458"/>
      <c r="AF200" s="458"/>
      <c r="AG200" s="427"/>
      <c r="AH200" s="458"/>
      <c r="AI200" s="458"/>
      <c r="AJ200" s="427"/>
      <c r="AK200" s="428"/>
      <c r="AL200" s="142"/>
      <c r="AM200" s="495">
        <f>+AM199-AG198</f>
        <v>0</v>
      </c>
      <c r="AN200" s="495">
        <f t="shared" ref="AN200:AO200" si="185">+AN199-AH198</f>
        <v>0</v>
      </c>
      <c r="AO200" s="494">
        <f t="shared" si="185"/>
        <v>0</v>
      </c>
    </row>
    <row r="201" spans="1:41" s="143" customFormat="1" ht="30" hidden="1">
      <c r="A201" s="138">
        <v>3</v>
      </c>
      <c r="B201" s="328" t="s">
        <v>400</v>
      </c>
      <c r="C201" s="154" t="s">
        <v>401</v>
      </c>
      <c r="D201" s="154"/>
      <c r="E201" s="138" t="s">
        <v>402</v>
      </c>
      <c r="F201" s="155" t="s">
        <v>52</v>
      </c>
      <c r="G201" s="427">
        <f t="shared" si="157"/>
        <v>399</v>
      </c>
      <c r="H201" s="427">
        <v>380</v>
      </c>
      <c r="I201" s="427">
        <v>19</v>
      </c>
      <c r="J201" s="428">
        <v>0</v>
      </c>
      <c r="K201" s="460">
        <f>+L201+M201</f>
        <v>5.0610999999999997</v>
      </c>
      <c r="L201" s="428">
        <f t="shared" si="181"/>
        <v>0</v>
      </c>
      <c r="M201" s="428">
        <f t="shared" si="181"/>
        <v>5.0610999999999997</v>
      </c>
      <c r="N201" s="460"/>
      <c r="O201" s="428"/>
      <c r="P201" s="428"/>
      <c r="Q201" s="444">
        <f t="shared" si="182"/>
        <v>393.93889999999999</v>
      </c>
      <c r="R201" s="428">
        <v>380</v>
      </c>
      <c r="S201" s="428">
        <v>13.9389</v>
      </c>
      <c r="T201" s="428"/>
      <c r="U201" s="428">
        <f t="shared" si="183"/>
        <v>393.93889999999999</v>
      </c>
      <c r="V201" s="428">
        <f t="shared" si="184"/>
        <v>380</v>
      </c>
      <c r="W201" s="428">
        <f t="shared" si="184"/>
        <v>13.9389</v>
      </c>
      <c r="X201" s="425">
        <f>+Y201+Z201</f>
        <v>318.75</v>
      </c>
      <c r="Y201" s="427">
        <v>318.75</v>
      </c>
      <c r="Z201" s="427">
        <v>0</v>
      </c>
      <c r="AA201" s="427">
        <f>+AB201+AC201</f>
        <v>75.188900000000004</v>
      </c>
      <c r="AB201" s="458">
        <v>61.25</v>
      </c>
      <c r="AC201" s="458">
        <f>19-5.0611</f>
        <v>13.9389</v>
      </c>
      <c r="AD201" s="427"/>
      <c r="AE201" s="458"/>
      <c r="AF201" s="458"/>
      <c r="AG201" s="427"/>
      <c r="AH201" s="458"/>
      <c r="AI201" s="458"/>
      <c r="AJ201" s="427"/>
      <c r="AK201" s="428"/>
      <c r="AL201" s="142"/>
      <c r="AM201" s="358"/>
      <c r="AN201" s="358"/>
      <c r="AO201" s="358"/>
    </row>
    <row r="202" spans="1:41" s="143" customFormat="1" ht="60" hidden="1">
      <c r="A202" s="138">
        <v>4</v>
      </c>
      <c r="B202" s="328" t="s">
        <v>403</v>
      </c>
      <c r="C202" s="154" t="s">
        <v>398</v>
      </c>
      <c r="D202" s="154"/>
      <c r="E202" s="147" t="s">
        <v>404</v>
      </c>
      <c r="F202" s="155" t="s">
        <v>53</v>
      </c>
      <c r="G202" s="427">
        <f t="shared" si="157"/>
        <v>448</v>
      </c>
      <c r="H202" s="427">
        <v>428</v>
      </c>
      <c r="I202" s="427">
        <v>20</v>
      </c>
      <c r="J202" s="428">
        <v>0</v>
      </c>
      <c r="K202" s="460">
        <f>+L202+M202</f>
        <v>5.5047000000000139</v>
      </c>
      <c r="L202" s="428">
        <f t="shared" si="181"/>
        <v>5.5047000000000139</v>
      </c>
      <c r="M202" s="428">
        <f t="shared" si="181"/>
        <v>0</v>
      </c>
      <c r="N202" s="460"/>
      <c r="O202" s="428"/>
      <c r="P202" s="428"/>
      <c r="Q202" s="444">
        <f t="shared" si="182"/>
        <v>442.49529999999999</v>
      </c>
      <c r="R202" s="428">
        <v>422.49529999999999</v>
      </c>
      <c r="S202" s="428">
        <v>20</v>
      </c>
      <c r="T202" s="428"/>
      <c r="U202" s="428">
        <f t="shared" si="183"/>
        <v>442.49529999999999</v>
      </c>
      <c r="V202" s="428">
        <f t="shared" si="184"/>
        <v>422.49529999999999</v>
      </c>
      <c r="W202" s="428">
        <f t="shared" si="184"/>
        <v>20</v>
      </c>
      <c r="X202" s="425">
        <f t="shared" si="158"/>
        <v>0</v>
      </c>
      <c r="Y202" s="428"/>
      <c r="Z202" s="428"/>
      <c r="AA202" s="428">
        <f>+AB202+AC202</f>
        <v>442.49529999999999</v>
      </c>
      <c r="AB202" s="460">
        <f>428-5.5047</f>
        <v>422.49529999999999</v>
      </c>
      <c r="AC202" s="460">
        <v>20</v>
      </c>
      <c r="AD202" s="428"/>
      <c r="AE202" s="460"/>
      <c r="AF202" s="460"/>
      <c r="AG202" s="428"/>
      <c r="AH202" s="460"/>
      <c r="AI202" s="460"/>
      <c r="AJ202" s="428"/>
      <c r="AK202" s="428"/>
      <c r="AL202" s="142"/>
      <c r="AM202" s="358"/>
      <c r="AN202" s="358"/>
      <c r="AO202" s="358"/>
    </row>
    <row r="203" spans="1:41" s="143" customFormat="1" ht="60" hidden="1">
      <c r="A203" s="138">
        <v>5</v>
      </c>
      <c r="B203" s="328" t="s">
        <v>405</v>
      </c>
      <c r="C203" s="154" t="s">
        <v>406</v>
      </c>
      <c r="D203" s="154"/>
      <c r="E203" s="147" t="s">
        <v>407</v>
      </c>
      <c r="F203" s="155" t="s">
        <v>53</v>
      </c>
      <c r="G203" s="427">
        <f t="shared" si="157"/>
        <v>340</v>
      </c>
      <c r="H203" s="427">
        <v>325</v>
      </c>
      <c r="I203" s="427">
        <v>15</v>
      </c>
      <c r="J203" s="428">
        <v>0</v>
      </c>
      <c r="K203" s="460">
        <f t="shared" si="181"/>
        <v>0</v>
      </c>
      <c r="L203" s="428">
        <f t="shared" si="181"/>
        <v>0</v>
      </c>
      <c r="M203" s="428">
        <f t="shared" si="181"/>
        <v>0</v>
      </c>
      <c r="N203" s="460"/>
      <c r="O203" s="428"/>
      <c r="P203" s="428"/>
      <c r="Q203" s="444">
        <f t="shared" si="182"/>
        <v>340</v>
      </c>
      <c r="R203" s="428">
        <v>325</v>
      </c>
      <c r="S203" s="428">
        <v>15</v>
      </c>
      <c r="T203" s="428"/>
      <c r="U203" s="428">
        <f t="shared" si="183"/>
        <v>340</v>
      </c>
      <c r="V203" s="428">
        <f t="shared" si="184"/>
        <v>325</v>
      </c>
      <c r="W203" s="428">
        <f t="shared" si="184"/>
        <v>15</v>
      </c>
      <c r="X203" s="425">
        <f t="shared" si="158"/>
        <v>0</v>
      </c>
      <c r="Y203" s="428"/>
      <c r="Z203" s="428"/>
      <c r="AA203" s="428">
        <f t="shared" ref="AA203:AA207" si="186">+AB203+AC203</f>
        <v>340</v>
      </c>
      <c r="AB203" s="460">
        <v>325</v>
      </c>
      <c r="AC203" s="460">
        <v>15</v>
      </c>
      <c r="AD203" s="428"/>
      <c r="AE203" s="460"/>
      <c r="AF203" s="460"/>
      <c r="AG203" s="428"/>
      <c r="AH203" s="460"/>
      <c r="AI203" s="460"/>
      <c r="AJ203" s="428"/>
      <c r="AK203" s="428"/>
      <c r="AL203" s="142"/>
      <c r="AM203" s="358"/>
      <c r="AN203" s="358"/>
      <c r="AO203" s="358"/>
    </row>
    <row r="204" spans="1:41" s="143" customFormat="1" ht="30" hidden="1">
      <c r="A204" s="138">
        <v>6</v>
      </c>
      <c r="B204" s="328" t="s">
        <v>408</v>
      </c>
      <c r="C204" s="154" t="s">
        <v>409</v>
      </c>
      <c r="D204" s="154"/>
      <c r="E204" s="138" t="s">
        <v>806</v>
      </c>
      <c r="F204" s="155" t="s">
        <v>53</v>
      </c>
      <c r="G204" s="427">
        <f t="shared" si="157"/>
        <v>499</v>
      </c>
      <c r="H204" s="427">
        <v>475</v>
      </c>
      <c r="I204" s="427">
        <v>24</v>
      </c>
      <c r="J204" s="428">
        <v>0</v>
      </c>
      <c r="K204" s="460">
        <f>+L204+M204</f>
        <v>13</v>
      </c>
      <c r="L204" s="428">
        <f t="shared" si="181"/>
        <v>13</v>
      </c>
      <c r="M204" s="428"/>
      <c r="N204" s="460">
        <f>+O204+P204</f>
        <v>12.581299999999999</v>
      </c>
      <c r="O204" s="428"/>
      <c r="P204" s="428">
        <f>+S204-I204</f>
        <v>12.581299999999999</v>
      </c>
      <c r="Q204" s="444">
        <f t="shared" si="182"/>
        <v>498.5813</v>
      </c>
      <c r="R204" s="428">
        <v>462</v>
      </c>
      <c r="S204" s="428">
        <v>36.581299999999999</v>
      </c>
      <c r="T204" s="428"/>
      <c r="U204" s="428">
        <f t="shared" si="183"/>
        <v>498.5813</v>
      </c>
      <c r="V204" s="428">
        <f t="shared" si="184"/>
        <v>462</v>
      </c>
      <c r="W204" s="428">
        <f t="shared" si="184"/>
        <v>36.581299999999999</v>
      </c>
      <c r="X204" s="425">
        <f t="shared" si="158"/>
        <v>0</v>
      </c>
      <c r="Y204" s="428"/>
      <c r="Z204" s="428"/>
      <c r="AA204" s="428">
        <f t="shared" si="186"/>
        <v>180.38130000000001</v>
      </c>
      <c r="AB204" s="460">
        <v>161.30000000000001</v>
      </c>
      <c r="AC204" s="460">
        <f>19.51-0.4287</f>
        <v>19.081300000000002</v>
      </c>
      <c r="AD204" s="428">
        <f>+AE204+AF204</f>
        <v>318.2</v>
      </c>
      <c r="AE204" s="460">
        <v>300.7</v>
      </c>
      <c r="AF204" s="460">
        <v>17.5</v>
      </c>
      <c r="AG204" s="428"/>
      <c r="AH204" s="460"/>
      <c r="AI204" s="460"/>
      <c r="AJ204" s="428"/>
      <c r="AK204" s="428"/>
      <c r="AL204" s="142"/>
      <c r="AM204" s="358"/>
      <c r="AN204" s="358"/>
      <c r="AO204" s="358"/>
    </row>
    <row r="205" spans="1:41" s="143" customFormat="1" ht="60" hidden="1">
      <c r="A205" s="138">
        <v>7</v>
      </c>
      <c r="B205" s="328" t="s">
        <v>411</v>
      </c>
      <c r="C205" s="154" t="s">
        <v>412</v>
      </c>
      <c r="D205" s="154"/>
      <c r="E205" s="147" t="s">
        <v>413</v>
      </c>
      <c r="F205" s="155" t="s">
        <v>53</v>
      </c>
      <c r="G205" s="427">
        <f t="shared" si="157"/>
        <v>499</v>
      </c>
      <c r="H205" s="427">
        <v>475</v>
      </c>
      <c r="I205" s="427">
        <v>24</v>
      </c>
      <c r="J205" s="428">
        <v>0</v>
      </c>
      <c r="K205" s="460">
        <f t="shared" si="181"/>
        <v>0</v>
      </c>
      <c r="L205" s="428">
        <f t="shared" si="181"/>
        <v>0</v>
      </c>
      <c r="M205" s="428">
        <f t="shared" si="181"/>
        <v>0</v>
      </c>
      <c r="N205" s="460"/>
      <c r="O205" s="428"/>
      <c r="P205" s="428"/>
      <c r="Q205" s="444">
        <f t="shared" si="182"/>
        <v>499</v>
      </c>
      <c r="R205" s="428">
        <v>475</v>
      </c>
      <c r="S205" s="428">
        <v>24</v>
      </c>
      <c r="T205" s="428"/>
      <c r="U205" s="428">
        <f t="shared" si="183"/>
        <v>499</v>
      </c>
      <c r="V205" s="428">
        <f t="shared" si="184"/>
        <v>475</v>
      </c>
      <c r="W205" s="428">
        <f t="shared" si="184"/>
        <v>24</v>
      </c>
      <c r="X205" s="425">
        <f t="shared" si="158"/>
        <v>0</v>
      </c>
      <c r="Y205" s="428"/>
      <c r="Z205" s="428"/>
      <c r="AA205" s="428">
        <f t="shared" si="186"/>
        <v>499</v>
      </c>
      <c r="AB205" s="460">
        <v>475</v>
      </c>
      <c r="AC205" s="460">
        <v>24</v>
      </c>
      <c r="AD205" s="428"/>
      <c r="AE205" s="460"/>
      <c r="AF205" s="460"/>
      <c r="AG205" s="428"/>
      <c r="AH205" s="460"/>
      <c r="AI205" s="460"/>
      <c r="AJ205" s="428"/>
      <c r="AK205" s="428"/>
      <c r="AL205" s="142"/>
      <c r="AM205" s="358"/>
      <c r="AN205" s="358"/>
      <c r="AO205" s="358"/>
    </row>
    <row r="206" spans="1:41" s="143" customFormat="1" ht="75" hidden="1">
      <c r="A206" s="138">
        <v>8</v>
      </c>
      <c r="B206" s="328" t="s">
        <v>414</v>
      </c>
      <c r="C206" s="154" t="s">
        <v>415</v>
      </c>
      <c r="D206" s="154"/>
      <c r="E206" s="138" t="s">
        <v>208</v>
      </c>
      <c r="F206" s="155" t="s">
        <v>53</v>
      </c>
      <c r="G206" s="427">
        <f t="shared" si="157"/>
        <v>299</v>
      </c>
      <c r="H206" s="427">
        <v>285</v>
      </c>
      <c r="I206" s="427">
        <v>14</v>
      </c>
      <c r="J206" s="428">
        <v>0</v>
      </c>
      <c r="K206" s="460">
        <f t="shared" si="181"/>
        <v>0</v>
      </c>
      <c r="L206" s="428">
        <f t="shared" si="181"/>
        <v>0</v>
      </c>
      <c r="M206" s="428">
        <f t="shared" si="181"/>
        <v>0</v>
      </c>
      <c r="N206" s="460"/>
      <c r="O206" s="428"/>
      <c r="P206" s="428"/>
      <c r="Q206" s="444">
        <f t="shared" si="182"/>
        <v>299</v>
      </c>
      <c r="R206" s="428">
        <v>285</v>
      </c>
      <c r="S206" s="428">
        <v>14</v>
      </c>
      <c r="T206" s="428"/>
      <c r="U206" s="428">
        <f t="shared" si="183"/>
        <v>299</v>
      </c>
      <c r="V206" s="428">
        <f t="shared" si="184"/>
        <v>285</v>
      </c>
      <c r="W206" s="428">
        <f t="shared" si="184"/>
        <v>14</v>
      </c>
      <c r="X206" s="425">
        <f t="shared" si="158"/>
        <v>0</v>
      </c>
      <c r="Y206" s="428"/>
      <c r="Z206" s="428"/>
      <c r="AA206" s="428">
        <f t="shared" si="186"/>
        <v>299</v>
      </c>
      <c r="AB206" s="460">
        <v>285</v>
      </c>
      <c r="AC206" s="460">
        <v>14</v>
      </c>
      <c r="AD206" s="428"/>
      <c r="AE206" s="460"/>
      <c r="AF206" s="460"/>
      <c r="AG206" s="428"/>
      <c r="AH206" s="460"/>
      <c r="AI206" s="460"/>
      <c r="AJ206" s="428"/>
      <c r="AK206" s="428"/>
      <c r="AL206" s="142"/>
      <c r="AM206" s="358"/>
      <c r="AN206" s="358"/>
      <c r="AO206" s="358"/>
    </row>
    <row r="207" spans="1:41" s="143" customFormat="1" ht="60" hidden="1">
      <c r="A207" s="138">
        <v>9</v>
      </c>
      <c r="B207" s="328" t="s">
        <v>416</v>
      </c>
      <c r="C207" s="154" t="s">
        <v>401</v>
      </c>
      <c r="D207" s="154"/>
      <c r="E207" s="147" t="s">
        <v>417</v>
      </c>
      <c r="F207" s="155" t="s">
        <v>53</v>
      </c>
      <c r="G207" s="427">
        <f t="shared" si="157"/>
        <v>683</v>
      </c>
      <c r="H207" s="427">
        <v>650</v>
      </c>
      <c r="I207" s="427">
        <v>33</v>
      </c>
      <c r="J207" s="428">
        <v>0</v>
      </c>
      <c r="K207" s="515">
        <f>+L207+M207</f>
        <v>3.3999999993739038E-4</v>
      </c>
      <c r="L207" s="428">
        <f t="shared" si="181"/>
        <v>3.3999999993739038E-4</v>
      </c>
      <c r="M207" s="428"/>
      <c r="N207" s="515">
        <f>+O207+P207</f>
        <v>3.9000000000015689E-3</v>
      </c>
      <c r="O207" s="516"/>
      <c r="P207" s="516">
        <f>+S207-I207</f>
        <v>3.9000000000015689E-3</v>
      </c>
      <c r="Q207" s="444">
        <f t="shared" si="182"/>
        <v>683.00356000000011</v>
      </c>
      <c r="R207" s="428">
        <v>649.99966000000006</v>
      </c>
      <c r="S207" s="428">
        <v>33.003900000000002</v>
      </c>
      <c r="T207" s="428"/>
      <c r="U207" s="428">
        <f t="shared" si="183"/>
        <v>683.00356000000011</v>
      </c>
      <c r="V207" s="428">
        <f t="shared" si="184"/>
        <v>649.99966000000006</v>
      </c>
      <c r="W207" s="428">
        <f t="shared" si="184"/>
        <v>33.003900000000002</v>
      </c>
      <c r="X207" s="425">
        <f t="shared" si="158"/>
        <v>0</v>
      </c>
      <c r="Y207" s="428"/>
      <c r="Z207" s="428"/>
      <c r="AA207" s="428">
        <f t="shared" si="186"/>
        <v>468.28356000000002</v>
      </c>
      <c r="AB207" s="460">
        <f>338.75+108.28966</f>
        <v>447.03966000000003</v>
      </c>
      <c r="AC207" s="460">
        <f>14+7.2439</f>
        <v>21.2439</v>
      </c>
      <c r="AD207" s="428">
        <f>+AE207+AF207</f>
        <v>214.72</v>
      </c>
      <c r="AE207" s="460">
        <v>202.96</v>
      </c>
      <c r="AF207" s="460">
        <v>11.76</v>
      </c>
      <c r="AG207" s="428"/>
      <c r="AH207" s="460"/>
      <c r="AI207" s="460"/>
      <c r="AJ207" s="428"/>
      <c r="AK207" s="428"/>
      <c r="AL207" s="142"/>
      <c r="AM207" s="358"/>
      <c r="AN207" s="358"/>
      <c r="AO207" s="358"/>
    </row>
    <row r="208" spans="1:41" s="143" customFormat="1" ht="30" hidden="1">
      <c r="A208" s="138">
        <v>10</v>
      </c>
      <c r="B208" s="328" t="s">
        <v>418</v>
      </c>
      <c r="C208" s="154" t="s">
        <v>419</v>
      </c>
      <c r="D208" s="154"/>
      <c r="E208" s="138" t="s">
        <v>410</v>
      </c>
      <c r="F208" s="155" t="s">
        <v>54</v>
      </c>
      <c r="G208" s="427">
        <f t="shared" si="157"/>
        <v>499</v>
      </c>
      <c r="H208" s="427">
        <v>475</v>
      </c>
      <c r="I208" s="427">
        <v>24</v>
      </c>
      <c r="J208" s="428">
        <v>0</v>
      </c>
      <c r="K208" s="460">
        <f t="shared" si="181"/>
        <v>0</v>
      </c>
      <c r="L208" s="428">
        <f t="shared" si="181"/>
        <v>3.3999999999999773</v>
      </c>
      <c r="M208" s="428"/>
      <c r="N208" s="460">
        <f>+O208+P208</f>
        <v>3.3999999999999986</v>
      </c>
      <c r="O208" s="428"/>
      <c r="P208" s="428">
        <f>+S208-I208</f>
        <v>3.3999999999999986</v>
      </c>
      <c r="Q208" s="444">
        <f t="shared" si="182"/>
        <v>499</v>
      </c>
      <c r="R208" s="428">
        <v>471.6</v>
      </c>
      <c r="S208" s="428">
        <v>27.4</v>
      </c>
      <c r="T208" s="428"/>
      <c r="U208" s="428">
        <f t="shared" si="183"/>
        <v>499</v>
      </c>
      <c r="V208" s="428">
        <f t="shared" si="184"/>
        <v>471.6</v>
      </c>
      <c r="W208" s="428">
        <f t="shared" si="184"/>
        <v>27.4</v>
      </c>
      <c r="X208" s="425">
        <f t="shared" si="158"/>
        <v>0</v>
      </c>
      <c r="Y208" s="428"/>
      <c r="Z208" s="428"/>
      <c r="AA208" s="428"/>
      <c r="AB208" s="460"/>
      <c r="AC208" s="460"/>
      <c r="AD208" s="428">
        <f>+AE208+AF208</f>
        <v>499</v>
      </c>
      <c r="AE208" s="460">
        <v>471.6</v>
      </c>
      <c r="AF208" s="460">
        <v>27.4</v>
      </c>
      <c r="AG208" s="428"/>
      <c r="AH208" s="460"/>
      <c r="AI208" s="460"/>
      <c r="AJ208" s="428"/>
      <c r="AK208" s="428"/>
      <c r="AL208" s="142"/>
      <c r="AM208" s="358"/>
      <c r="AN208" s="358"/>
      <c r="AO208" s="358"/>
    </row>
    <row r="209" spans="1:41" s="143" customFormat="1" ht="60" hidden="1">
      <c r="A209" s="138">
        <v>14</v>
      </c>
      <c r="B209" s="328" t="s">
        <v>424</v>
      </c>
      <c r="C209" s="154" t="s">
        <v>419</v>
      </c>
      <c r="D209" s="154"/>
      <c r="E209" s="147" t="s">
        <v>413</v>
      </c>
      <c r="F209" s="155" t="s">
        <v>55</v>
      </c>
      <c r="G209" s="427">
        <f t="shared" si="157"/>
        <v>299</v>
      </c>
      <c r="H209" s="427">
        <v>285</v>
      </c>
      <c r="I209" s="427">
        <v>14</v>
      </c>
      <c r="J209" s="428">
        <v>0</v>
      </c>
      <c r="K209" s="460">
        <f t="shared" si="181"/>
        <v>0</v>
      </c>
      <c r="L209" s="428">
        <f t="shared" si="181"/>
        <v>2.3999999999999773</v>
      </c>
      <c r="M209" s="428"/>
      <c r="N209" s="460">
        <f>+O209+P209</f>
        <v>2.3999999999999986</v>
      </c>
      <c r="O209" s="428"/>
      <c r="P209" s="428">
        <f>+S209-I209</f>
        <v>2.3999999999999986</v>
      </c>
      <c r="Q209" s="444">
        <f t="shared" si="182"/>
        <v>299</v>
      </c>
      <c r="R209" s="428">
        <v>282.60000000000002</v>
      </c>
      <c r="S209" s="428">
        <v>16.399999999999999</v>
      </c>
      <c r="T209" s="428"/>
      <c r="U209" s="428">
        <f t="shared" si="183"/>
        <v>299</v>
      </c>
      <c r="V209" s="428">
        <f t="shared" si="184"/>
        <v>282.60000000000002</v>
      </c>
      <c r="W209" s="428">
        <f t="shared" si="184"/>
        <v>16.399999999999999</v>
      </c>
      <c r="X209" s="425">
        <f t="shared" si="158"/>
        <v>0</v>
      </c>
      <c r="Y209" s="428"/>
      <c r="Z209" s="428"/>
      <c r="AA209" s="428"/>
      <c r="AB209" s="460"/>
      <c r="AC209" s="460"/>
      <c r="AD209" s="428">
        <f>+AE209+AF209</f>
        <v>299</v>
      </c>
      <c r="AE209" s="460">
        <v>282.60000000000002</v>
      </c>
      <c r="AF209" s="460">
        <v>16.399999999999999</v>
      </c>
      <c r="AG209" s="428"/>
      <c r="AH209" s="460"/>
      <c r="AI209" s="460"/>
      <c r="AJ209" s="428"/>
      <c r="AK209" s="428"/>
      <c r="AL209" s="142"/>
      <c r="AM209" s="358"/>
      <c r="AN209" s="358"/>
      <c r="AO209" s="358"/>
    </row>
    <row r="210" spans="1:41" s="143" customFormat="1" ht="75" hidden="1">
      <c r="A210" s="138">
        <v>15</v>
      </c>
      <c r="B210" s="328" t="s">
        <v>425</v>
      </c>
      <c r="C210" s="154" t="s">
        <v>426</v>
      </c>
      <c r="D210" s="154"/>
      <c r="E210" s="138" t="s">
        <v>427</v>
      </c>
      <c r="F210" s="155" t="s">
        <v>55</v>
      </c>
      <c r="G210" s="427">
        <f t="shared" si="157"/>
        <v>200</v>
      </c>
      <c r="H210" s="427">
        <v>190</v>
      </c>
      <c r="I210" s="427">
        <v>10</v>
      </c>
      <c r="J210" s="428">
        <v>0</v>
      </c>
      <c r="K210" s="460">
        <f>+L210+M210</f>
        <v>0</v>
      </c>
      <c r="L210" s="428">
        <f t="shared" si="181"/>
        <v>0</v>
      </c>
      <c r="M210" s="428">
        <f t="shared" si="181"/>
        <v>0</v>
      </c>
      <c r="N210" s="460"/>
      <c r="O210" s="428"/>
      <c r="P210" s="428"/>
      <c r="Q210" s="444">
        <f>+R210+S210</f>
        <v>200</v>
      </c>
      <c r="R210" s="428">
        <v>190</v>
      </c>
      <c r="S210" s="428">
        <v>10</v>
      </c>
      <c r="T210" s="428"/>
      <c r="U210" s="428">
        <f t="shared" si="183"/>
        <v>152.07999999999998</v>
      </c>
      <c r="V210" s="428">
        <f t="shared" si="184"/>
        <v>143.63999999999999</v>
      </c>
      <c r="W210" s="428">
        <f t="shared" si="184"/>
        <v>8.44</v>
      </c>
      <c r="X210" s="425">
        <f t="shared" si="158"/>
        <v>0</v>
      </c>
      <c r="Y210" s="428"/>
      <c r="Z210" s="428"/>
      <c r="AA210" s="428"/>
      <c r="AB210" s="460"/>
      <c r="AC210" s="460"/>
      <c r="AD210" s="428">
        <f>+AE210+AF210</f>
        <v>152.07999999999998</v>
      </c>
      <c r="AE210" s="460">
        <v>143.63999999999999</v>
      </c>
      <c r="AF210" s="460">
        <v>8.44</v>
      </c>
      <c r="AG210" s="428">
        <f>+AH210+AI210</f>
        <v>47.92</v>
      </c>
      <c r="AH210" s="460">
        <v>46.36</v>
      </c>
      <c r="AI210" s="460">
        <v>1.56</v>
      </c>
      <c r="AJ210" s="428">
        <f>+AD210+AG210</f>
        <v>200</v>
      </c>
      <c r="AK210" s="428">
        <f t="shared" ref="AK210:AL210" si="187">+AE210+AH210</f>
        <v>190</v>
      </c>
      <c r="AL210" s="428">
        <f t="shared" si="187"/>
        <v>10</v>
      </c>
      <c r="AM210" s="358"/>
      <c r="AN210" s="358"/>
      <c r="AO210" s="358"/>
    </row>
    <row r="211" spans="1:41" s="143" customFormat="1" ht="75" hidden="1">
      <c r="A211" s="138">
        <v>16</v>
      </c>
      <c r="B211" s="329" t="s">
        <v>805</v>
      </c>
      <c r="C211" s="154" t="s">
        <v>428</v>
      </c>
      <c r="D211" s="154"/>
      <c r="E211" s="138" t="s">
        <v>128</v>
      </c>
      <c r="F211" s="155" t="s">
        <v>55</v>
      </c>
      <c r="G211" s="427">
        <f t="shared" si="157"/>
        <v>1000</v>
      </c>
      <c r="H211" s="427">
        <v>952</v>
      </c>
      <c r="I211" s="427">
        <v>48</v>
      </c>
      <c r="J211" s="428">
        <v>0</v>
      </c>
      <c r="K211" s="460">
        <f>+L211+M211</f>
        <v>7</v>
      </c>
      <c r="L211" s="428">
        <f t="shared" si="181"/>
        <v>7</v>
      </c>
      <c r="M211" s="428"/>
      <c r="N211" s="460">
        <f>+O211+P211</f>
        <v>7</v>
      </c>
      <c r="O211" s="428"/>
      <c r="P211" s="428">
        <f>+S211-I211</f>
        <v>7</v>
      </c>
      <c r="Q211" s="444">
        <f t="shared" si="182"/>
        <v>1000</v>
      </c>
      <c r="R211" s="428">
        <v>945</v>
      </c>
      <c r="S211" s="428">
        <v>55</v>
      </c>
      <c r="T211" s="428"/>
      <c r="U211" s="428">
        <f t="shared" si="183"/>
        <v>1000</v>
      </c>
      <c r="V211" s="428">
        <f t="shared" si="184"/>
        <v>945</v>
      </c>
      <c r="W211" s="428">
        <f t="shared" si="184"/>
        <v>55</v>
      </c>
      <c r="X211" s="425">
        <f t="shared" si="158"/>
        <v>0</v>
      </c>
      <c r="Y211" s="428"/>
      <c r="Z211" s="428"/>
      <c r="AA211" s="428"/>
      <c r="AB211" s="460"/>
      <c r="AC211" s="460"/>
      <c r="AD211" s="428">
        <f>+AE211+AF211</f>
        <v>1000</v>
      </c>
      <c r="AE211" s="460">
        <v>945</v>
      </c>
      <c r="AF211" s="460">
        <v>55</v>
      </c>
      <c r="AG211" s="428"/>
      <c r="AH211" s="460"/>
      <c r="AI211" s="460"/>
      <c r="AJ211" s="428"/>
      <c r="AK211" s="428"/>
      <c r="AL211" s="142"/>
      <c r="AM211" s="358"/>
      <c r="AN211" s="358"/>
      <c r="AO211" s="358"/>
    </row>
    <row r="212" spans="1:41" s="143" customFormat="1" ht="60" hidden="1">
      <c r="A212" s="138">
        <v>11</v>
      </c>
      <c r="B212" s="328" t="s">
        <v>420</v>
      </c>
      <c r="C212" s="154" t="s">
        <v>395</v>
      </c>
      <c r="D212" s="154"/>
      <c r="E212" s="147" t="s">
        <v>421</v>
      </c>
      <c r="F212" s="155" t="s">
        <v>54</v>
      </c>
      <c r="G212" s="427">
        <f>H212+I212</f>
        <v>1998</v>
      </c>
      <c r="H212" s="427">
        <v>1903</v>
      </c>
      <c r="I212" s="427">
        <v>95</v>
      </c>
      <c r="J212" s="428">
        <v>0</v>
      </c>
      <c r="K212" s="460">
        <f>+L212+M212</f>
        <v>20.324100000000001</v>
      </c>
      <c r="L212" s="428"/>
      <c r="M212" s="428">
        <f t="shared" si="181"/>
        <v>20.324100000000001</v>
      </c>
      <c r="N212" s="460">
        <f>+O212+P212</f>
        <v>31.305039999999963</v>
      </c>
      <c r="O212" s="428">
        <f>+R212-H212</f>
        <v>31.305039999999963</v>
      </c>
      <c r="P212" s="428"/>
      <c r="Q212" s="444">
        <f t="shared" si="182"/>
        <v>2008.9809399999999</v>
      </c>
      <c r="R212" s="428">
        <v>1934.30504</v>
      </c>
      <c r="S212" s="428">
        <v>74.675899999999999</v>
      </c>
      <c r="T212" s="428"/>
      <c r="U212" s="428">
        <f>+V212+W212</f>
        <v>0</v>
      </c>
      <c r="V212" s="428">
        <f t="shared" si="184"/>
        <v>0</v>
      </c>
      <c r="W212" s="428">
        <f t="shared" si="184"/>
        <v>0</v>
      </c>
      <c r="X212" s="425">
        <f>Y212+Z212</f>
        <v>0</v>
      </c>
      <c r="Y212" s="428"/>
      <c r="Z212" s="428"/>
      <c r="AA212" s="428"/>
      <c r="AB212" s="460"/>
      <c r="AC212" s="460"/>
      <c r="AD212" s="428"/>
      <c r="AE212" s="460"/>
      <c r="AF212" s="460"/>
      <c r="AG212" s="427">
        <f t="shared" ref="AG212:AG217" si="188">AH212+AI212</f>
        <v>2008.9809399999999</v>
      </c>
      <c r="AH212" s="427">
        <v>1934.30504</v>
      </c>
      <c r="AI212" s="427">
        <v>74.675899999999999</v>
      </c>
      <c r="AJ212" s="428"/>
      <c r="AK212" s="428"/>
      <c r="AL212" s="142"/>
      <c r="AM212" s="358"/>
      <c r="AN212" s="358"/>
      <c r="AO212" s="358"/>
    </row>
    <row r="213" spans="1:41" s="143" customFormat="1" ht="30" hidden="1">
      <c r="A213" s="138">
        <v>12</v>
      </c>
      <c r="B213" s="328" t="s">
        <v>422</v>
      </c>
      <c r="C213" s="154" t="s">
        <v>412</v>
      </c>
      <c r="D213" s="154"/>
      <c r="E213" s="138"/>
      <c r="F213" s="155" t="s">
        <v>54</v>
      </c>
      <c r="G213" s="427">
        <f>H213+I213</f>
        <v>250</v>
      </c>
      <c r="H213" s="427">
        <v>238</v>
      </c>
      <c r="I213" s="427">
        <v>12</v>
      </c>
      <c r="J213" s="428">
        <v>0</v>
      </c>
      <c r="K213" s="460">
        <f t="shared" si="181"/>
        <v>0</v>
      </c>
      <c r="L213" s="428">
        <f t="shared" si="181"/>
        <v>0</v>
      </c>
      <c r="M213" s="428">
        <f t="shared" si="181"/>
        <v>0</v>
      </c>
      <c r="N213" s="460"/>
      <c r="O213" s="428"/>
      <c r="P213" s="428"/>
      <c r="Q213" s="444">
        <f t="shared" si="182"/>
        <v>250</v>
      </c>
      <c r="R213" s="428">
        <v>238</v>
      </c>
      <c r="S213" s="428">
        <v>12</v>
      </c>
      <c r="T213" s="428"/>
      <c r="U213" s="428">
        <f>+V213+W213</f>
        <v>0</v>
      </c>
      <c r="V213" s="428">
        <f t="shared" si="184"/>
        <v>0</v>
      </c>
      <c r="W213" s="428">
        <f t="shared" si="184"/>
        <v>0</v>
      </c>
      <c r="X213" s="425">
        <f>Y213+Z213</f>
        <v>0</v>
      </c>
      <c r="Y213" s="428"/>
      <c r="Z213" s="428"/>
      <c r="AA213" s="428"/>
      <c r="AB213" s="460"/>
      <c r="AC213" s="460"/>
      <c r="AD213" s="428"/>
      <c r="AE213" s="460"/>
      <c r="AF213" s="460"/>
      <c r="AG213" s="427">
        <f t="shared" si="188"/>
        <v>250</v>
      </c>
      <c r="AH213" s="427">
        <v>238</v>
      </c>
      <c r="AI213" s="427">
        <v>12</v>
      </c>
      <c r="AJ213" s="428"/>
      <c r="AK213" s="428"/>
      <c r="AL213" s="142"/>
      <c r="AM213" s="358"/>
      <c r="AN213" s="358"/>
      <c r="AO213" s="358"/>
    </row>
    <row r="214" spans="1:41" s="143" customFormat="1" ht="75" hidden="1">
      <c r="A214" s="138">
        <v>13</v>
      </c>
      <c r="B214" s="328" t="s">
        <v>423</v>
      </c>
      <c r="C214" s="154" t="s">
        <v>406</v>
      </c>
      <c r="D214" s="154"/>
      <c r="E214" s="138" t="s">
        <v>94</v>
      </c>
      <c r="F214" s="155" t="s">
        <v>55</v>
      </c>
      <c r="G214" s="427">
        <f>H214+I214</f>
        <v>251</v>
      </c>
      <c r="H214" s="427">
        <v>239</v>
      </c>
      <c r="I214" s="427">
        <v>12</v>
      </c>
      <c r="J214" s="428">
        <v>0</v>
      </c>
      <c r="K214" s="460">
        <f t="shared" si="181"/>
        <v>0</v>
      </c>
      <c r="L214" s="428">
        <f t="shared" si="181"/>
        <v>0</v>
      </c>
      <c r="M214" s="428">
        <f t="shared" si="181"/>
        <v>0</v>
      </c>
      <c r="N214" s="460"/>
      <c r="O214" s="428"/>
      <c r="P214" s="428"/>
      <c r="Q214" s="444">
        <f t="shared" si="182"/>
        <v>251</v>
      </c>
      <c r="R214" s="428">
        <v>239</v>
      </c>
      <c r="S214" s="428">
        <v>12</v>
      </c>
      <c r="T214" s="428"/>
      <c r="U214" s="428">
        <f>+V214+W214</f>
        <v>0</v>
      </c>
      <c r="V214" s="428">
        <f t="shared" si="184"/>
        <v>0</v>
      </c>
      <c r="W214" s="428">
        <f t="shared" si="184"/>
        <v>0</v>
      </c>
      <c r="X214" s="425">
        <f>Y214+Z214</f>
        <v>0</v>
      </c>
      <c r="Y214" s="428"/>
      <c r="Z214" s="428"/>
      <c r="AA214" s="428"/>
      <c r="AB214" s="460"/>
      <c r="AC214" s="460"/>
      <c r="AD214" s="428"/>
      <c r="AE214" s="460"/>
      <c r="AF214" s="460"/>
      <c r="AG214" s="427">
        <f t="shared" si="188"/>
        <v>251</v>
      </c>
      <c r="AH214" s="427">
        <v>239</v>
      </c>
      <c r="AI214" s="427">
        <v>12</v>
      </c>
      <c r="AJ214" s="428"/>
      <c r="AK214" s="428"/>
      <c r="AL214" s="142"/>
      <c r="AM214" s="358"/>
      <c r="AN214" s="358"/>
      <c r="AO214" s="358"/>
    </row>
    <row r="215" spans="1:41" s="143" customFormat="1" ht="45" hidden="1">
      <c r="A215" s="138">
        <v>17</v>
      </c>
      <c r="B215" s="328" t="s">
        <v>429</v>
      </c>
      <c r="C215" s="154" t="s">
        <v>395</v>
      </c>
      <c r="D215" s="154"/>
      <c r="E215" s="138" t="s">
        <v>430</v>
      </c>
      <c r="F215" s="155" t="s">
        <v>55</v>
      </c>
      <c r="G215" s="427">
        <f t="shared" si="157"/>
        <v>200</v>
      </c>
      <c r="H215" s="427">
        <v>190</v>
      </c>
      <c r="I215" s="427">
        <v>10</v>
      </c>
      <c r="J215" s="428">
        <v>0</v>
      </c>
      <c r="K215" s="460">
        <f t="shared" si="181"/>
        <v>0</v>
      </c>
      <c r="L215" s="428">
        <f t="shared" si="181"/>
        <v>0</v>
      </c>
      <c r="M215" s="428">
        <f t="shared" si="181"/>
        <v>0</v>
      </c>
      <c r="N215" s="460"/>
      <c r="O215" s="428"/>
      <c r="P215" s="428"/>
      <c r="Q215" s="444">
        <f t="shared" si="182"/>
        <v>200</v>
      </c>
      <c r="R215" s="428">
        <v>190</v>
      </c>
      <c r="S215" s="428">
        <v>10</v>
      </c>
      <c r="T215" s="428"/>
      <c r="U215" s="428">
        <f t="shared" si="183"/>
        <v>0</v>
      </c>
      <c r="V215" s="428">
        <f t="shared" si="184"/>
        <v>0</v>
      </c>
      <c r="W215" s="428">
        <f t="shared" si="184"/>
        <v>0</v>
      </c>
      <c r="X215" s="425">
        <f t="shared" si="158"/>
        <v>0</v>
      </c>
      <c r="Y215" s="428"/>
      <c r="Z215" s="428"/>
      <c r="AA215" s="428"/>
      <c r="AB215" s="460"/>
      <c r="AC215" s="460"/>
      <c r="AD215" s="428"/>
      <c r="AE215" s="460"/>
      <c r="AF215" s="460"/>
      <c r="AG215" s="427">
        <f t="shared" si="188"/>
        <v>200</v>
      </c>
      <c r="AH215" s="427">
        <v>190</v>
      </c>
      <c r="AI215" s="427">
        <v>10</v>
      </c>
      <c r="AJ215" s="428"/>
      <c r="AK215" s="428"/>
      <c r="AL215" s="142"/>
      <c r="AM215" s="358"/>
      <c r="AN215" s="358"/>
      <c r="AO215" s="358"/>
    </row>
    <row r="216" spans="1:41" s="143" customFormat="1" ht="75" hidden="1">
      <c r="A216" s="138">
        <v>18</v>
      </c>
      <c r="B216" s="328" t="s">
        <v>431</v>
      </c>
      <c r="C216" s="154" t="s">
        <v>426</v>
      </c>
      <c r="D216" s="154"/>
      <c r="E216" s="138" t="s">
        <v>94</v>
      </c>
      <c r="F216" s="155" t="s">
        <v>55</v>
      </c>
      <c r="G216" s="427">
        <f t="shared" si="157"/>
        <v>251</v>
      </c>
      <c r="H216" s="427">
        <v>239</v>
      </c>
      <c r="I216" s="427">
        <v>12</v>
      </c>
      <c r="J216" s="428">
        <v>0</v>
      </c>
      <c r="K216" s="460">
        <f t="shared" si="181"/>
        <v>0</v>
      </c>
      <c r="L216" s="428">
        <f t="shared" si="181"/>
        <v>0</v>
      </c>
      <c r="M216" s="428">
        <f t="shared" si="181"/>
        <v>0</v>
      </c>
      <c r="N216" s="460"/>
      <c r="O216" s="428"/>
      <c r="P216" s="428"/>
      <c r="Q216" s="444">
        <f t="shared" si="182"/>
        <v>251</v>
      </c>
      <c r="R216" s="428">
        <v>239</v>
      </c>
      <c r="S216" s="428">
        <v>12</v>
      </c>
      <c r="T216" s="428"/>
      <c r="U216" s="428">
        <f t="shared" si="183"/>
        <v>0</v>
      </c>
      <c r="V216" s="428">
        <f t="shared" si="184"/>
        <v>0</v>
      </c>
      <c r="W216" s="428">
        <f t="shared" si="184"/>
        <v>0</v>
      </c>
      <c r="X216" s="425">
        <f t="shared" si="158"/>
        <v>0</v>
      </c>
      <c r="Y216" s="428"/>
      <c r="Z216" s="428"/>
      <c r="AA216" s="428"/>
      <c r="AB216" s="460"/>
      <c r="AC216" s="460"/>
      <c r="AD216" s="428"/>
      <c r="AE216" s="460"/>
      <c r="AF216" s="460"/>
      <c r="AG216" s="427">
        <f t="shared" si="188"/>
        <v>251</v>
      </c>
      <c r="AH216" s="427">
        <v>239</v>
      </c>
      <c r="AI216" s="427">
        <v>12</v>
      </c>
      <c r="AJ216" s="428"/>
      <c r="AK216" s="428"/>
      <c r="AL216" s="142"/>
      <c r="AM216" s="358"/>
      <c r="AN216" s="358"/>
      <c r="AO216" s="358"/>
    </row>
    <row r="217" spans="1:41" s="143" customFormat="1" ht="75" hidden="1">
      <c r="A217" s="138">
        <v>19</v>
      </c>
      <c r="B217" s="328" t="s">
        <v>432</v>
      </c>
      <c r="C217" s="154" t="s">
        <v>428</v>
      </c>
      <c r="D217" s="154"/>
      <c r="E217" s="138" t="s">
        <v>94</v>
      </c>
      <c r="F217" s="155" t="s">
        <v>55</v>
      </c>
      <c r="G217" s="427">
        <f t="shared" si="157"/>
        <v>250.95</v>
      </c>
      <c r="H217" s="427">
        <v>238.95</v>
      </c>
      <c r="I217" s="427">
        <v>12</v>
      </c>
      <c r="J217" s="428">
        <v>0</v>
      </c>
      <c r="K217" s="460">
        <f t="shared" si="181"/>
        <v>0</v>
      </c>
      <c r="L217" s="428">
        <f t="shared" si="181"/>
        <v>0</v>
      </c>
      <c r="M217" s="428">
        <f t="shared" si="181"/>
        <v>0</v>
      </c>
      <c r="N217" s="460"/>
      <c r="O217" s="428"/>
      <c r="P217" s="428"/>
      <c r="Q217" s="444">
        <f t="shared" si="182"/>
        <v>250.95</v>
      </c>
      <c r="R217" s="428">
        <v>238.95</v>
      </c>
      <c r="S217" s="428">
        <v>12</v>
      </c>
      <c r="T217" s="428"/>
      <c r="U217" s="428">
        <f t="shared" si="183"/>
        <v>0</v>
      </c>
      <c r="V217" s="428">
        <f t="shared" si="184"/>
        <v>0</v>
      </c>
      <c r="W217" s="428">
        <f t="shared" si="184"/>
        <v>0</v>
      </c>
      <c r="X217" s="425">
        <f t="shared" si="158"/>
        <v>0</v>
      </c>
      <c r="Y217" s="428"/>
      <c r="Z217" s="428"/>
      <c r="AA217" s="428"/>
      <c r="AB217" s="460"/>
      <c r="AC217" s="460"/>
      <c r="AD217" s="428"/>
      <c r="AE217" s="460"/>
      <c r="AF217" s="460"/>
      <c r="AG217" s="427">
        <f t="shared" si="188"/>
        <v>250.95</v>
      </c>
      <c r="AH217" s="427">
        <v>238.95</v>
      </c>
      <c r="AI217" s="427">
        <v>12</v>
      </c>
      <c r="AJ217" s="428"/>
      <c r="AK217" s="428"/>
      <c r="AL217" s="142"/>
      <c r="AM217" s="358"/>
      <c r="AN217" s="358"/>
      <c r="AO217" s="358"/>
    </row>
    <row r="218" spans="1:41" s="14" customFormat="1" ht="23.25" customHeight="1">
      <c r="A218" s="4" t="s">
        <v>1000</v>
      </c>
      <c r="B218" s="485" t="s">
        <v>434</v>
      </c>
      <c r="C218" s="402"/>
      <c r="D218" s="402"/>
      <c r="E218" s="401">
        <v>0</v>
      </c>
      <c r="F218" s="401"/>
      <c r="G218" s="426">
        <f>SUM(G219:G222)</f>
        <v>1504.2799999999997</v>
      </c>
      <c r="H218" s="426">
        <f>SUM(H219:H222)</f>
        <v>1432.65</v>
      </c>
      <c r="I218" s="426">
        <f>SUM(I219:I222)</f>
        <v>71.63</v>
      </c>
      <c r="J218" s="426">
        <f>SUM(J219:J222)</f>
        <v>0</v>
      </c>
      <c r="K218" s="426">
        <f t="shared" ref="K218:AI218" si="189">SUM(K219:K222)</f>
        <v>58.240000000000023</v>
      </c>
      <c r="L218" s="426">
        <f t="shared" si="189"/>
        <v>55.100000000000023</v>
      </c>
      <c r="M218" s="426">
        <f t="shared" si="189"/>
        <v>3.139999999999997</v>
      </c>
      <c r="N218" s="426">
        <f t="shared" si="189"/>
        <v>58.240000000000023</v>
      </c>
      <c r="O218" s="426">
        <f t="shared" si="189"/>
        <v>55.100000000000023</v>
      </c>
      <c r="P218" s="426">
        <f t="shared" si="189"/>
        <v>3.1400000000000006</v>
      </c>
      <c r="Q218" s="426">
        <f t="shared" si="189"/>
        <v>1504.2800000000002</v>
      </c>
      <c r="R218" s="426">
        <f t="shared" si="189"/>
        <v>1432.65</v>
      </c>
      <c r="S218" s="426">
        <f t="shared" si="189"/>
        <v>71.63000000000001</v>
      </c>
      <c r="T218" s="426">
        <f t="shared" si="189"/>
        <v>0</v>
      </c>
      <c r="U218" s="426">
        <f t="shared" si="189"/>
        <v>1004.4000000000001</v>
      </c>
      <c r="V218" s="426">
        <f t="shared" si="189"/>
        <v>952.53</v>
      </c>
      <c r="W218" s="426">
        <f t="shared" si="189"/>
        <v>51.870000000000005</v>
      </c>
      <c r="X218" s="426">
        <f t="shared" si="189"/>
        <v>270.74</v>
      </c>
      <c r="Y218" s="426">
        <f t="shared" si="189"/>
        <v>257.85000000000002</v>
      </c>
      <c r="Z218" s="426">
        <f t="shared" si="189"/>
        <v>12.89</v>
      </c>
      <c r="AA218" s="426">
        <f t="shared" si="189"/>
        <v>364.36</v>
      </c>
      <c r="AB218" s="426">
        <f t="shared" si="189"/>
        <v>345.68</v>
      </c>
      <c r="AC218" s="426">
        <f t="shared" si="189"/>
        <v>18.68</v>
      </c>
      <c r="AD218" s="426">
        <f t="shared" si="189"/>
        <v>369.3</v>
      </c>
      <c r="AE218" s="426">
        <f t="shared" si="189"/>
        <v>349</v>
      </c>
      <c r="AF218" s="426">
        <f t="shared" si="189"/>
        <v>20.3</v>
      </c>
      <c r="AG218" s="426">
        <f t="shared" si="189"/>
        <v>499.88</v>
      </c>
      <c r="AH218" s="426">
        <f t="shared" si="189"/>
        <v>480.12</v>
      </c>
      <c r="AI218" s="426">
        <f t="shared" si="189"/>
        <v>19.760000000000002</v>
      </c>
      <c r="AJ218" s="426"/>
      <c r="AK218" s="426">
        <f>SUM(AK219:AK222)</f>
        <v>0</v>
      </c>
      <c r="AL218" s="16"/>
      <c r="AM218" s="357">
        <f>+'NĂM 2022'!K71+'NĂM 2023'!N86+'NĂM 2024'!J78+'NĂM 2025'!J75</f>
        <v>1504.28</v>
      </c>
      <c r="AN218" s="357">
        <f>+'NĂM 2022'!L71+'NĂM 2023'!O86+'NĂM 2024'!K78+'NĂM 2025'!K75</f>
        <v>1432.65</v>
      </c>
      <c r="AO218" s="357">
        <f>+'NĂM 2022'!M71+'NĂM 2023'!P86+'NĂM 2024'!L78+'NĂM 2025'!L75</f>
        <v>71.63</v>
      </c>
    </row>
    <row r="219" spans="1:41" ht="75" hidden="1">
      <c r="A219" s="8">
        <v>1</v>
      </c>
      <c r="B219" s="319" t="s">
        <v>435</v>
      </c>
      <c r="C219" s="8" t="s">
        <v>436</v>
      </c>
      <c r="D219" s="8"/>
      <c r="E219" s="8" t="s">
        <v>437</v>
      </c>
      <c r="F219" s="25" t="s">
        <v>52</v>
      </c>
      <c r="G219" s="425">
        <f t="shared" si="157"/>
        <v>270.74</v>
      </c>
      <c r="H219" s="425">
        <v>257.85000000000002</v>
      </c>
      <c r="I219" s="425">
        <v>12.89</v>
      </c>
      <c r="J219" s="431">
        <v>0</v>
      </c>
      <c r="K219" s="460">
        <f>+G219-Q219</f>
        <v>0</v>
      </c>
      <c r="L219" s="431"/>
      <c r="M219" s="431"/>
      <c r="N219" s="460"/>
      <c r="O219" s="431"/>
      <c r="P219" s="431"/>
      <c r="Q219" s="444">
        <f>+R219+S219</f>
        <v>270.74</v>
      </c>
      <c r="R219" s="431">
        <v>257.85000000000002</v>
      </c>
      <c r="S219" s="431">
        <v>12.89</v>
      </c>
      <c r="T219" s="431"/>
      <c r="U219" s="431">
        <f>+V219+W219</f>
        <v>270.74</v>
      </c>
      <c r="V219" s="431">
        <f>+Y219+AB219+AE219</f>
        <v>257.85000000000002</v>
      </c>
      <c r="W219" s="431">
        <f>+Z219+AC219+AF219</f>
        <v>12.89</v>
      </c>
      <c r="X219" s="425">
        <f t="shared" si="158"/>
        <v>270.74</v>
      </c>
      <c r="Y219" s="425">
        <v>257.85000000000002</v>
      </c>
      <c r="Z219" s="425">
        <v>12.89</v>
      </c>
      <c r="AA219" s="425"/>
      <c r="AB219" s="458"/>
      <c r="AC219" s="458"/>
      <c r="AD219" s="425"/>
      <c r="AE219" s="458"/>
      <c r="AF219" s="458"/>
      <c r="AG219" s="425"/>
      <c r="AH219" s="458"/>
      <c r="AI219" s="458"/>
      <c r="AJ219" s="425"/>
      <c r="AK219" s="431"/>
      <c r="AL219" s="15"/>
      <c r="AM219" s="482">
        <f>+G218-U218</f>
        <v>499.87999999999965</v>
      </c>
      <c r="AN219" s="482">
        <f>+H218-V218</f>
        <v>480.12000000000012</v>
      </c>
      <c r="AO219" s="482">
        <f>+I218-W218</f>
        <v>19.759999999999991</v>
      </c>
    </row>
    <row r="220" spans="1:41" ht="75" hidden="1">
      <c r="A220" s="8">
        <f>+A219+1</f>
        <v>2</v>
      </c>
      <c r="B220" s="319" t="s">
        <v>435</v>
      </c>
      <c r="C220" s="8" t="s">
        <v>436</v>
      </c>
      <c r="D220" s="8"/>
      <c r="E220" s="8" t="s">
        <v>437</v>
      </c>
      <c r="F220" s="8" t="s">
        <v>53</v>
      </c>
      <c r="G220" s="425">
        <f t="shared" si="157"/>
        <v>328.34</v>
      </c>
      <c r="H220" s="425">
        <v>312.7</v>
      </c>
      <c r="I220" s="425">
        <v>15.64</v>
      </c>
      <c r="J220" s="431">
        <v>0</v>
      </c>
      <c r="K220" s="460"/>
      <c r="L220" s="431"/>
      <c r="M220" s="431"/>
      <c r="N220" s="460">
        <f>+O220+P220</f>
        <v>36.020000000000017</v>
      </c>
      <c r="O220" s="431">
        <f>+R220-H220</f>
        <v>32.980000000000018</v>
      </c>
      <c r="P220" s="431">
        <f>+S220-I220</f>
        <v>3.0399999999999991</v>
      </c>
      <c r="Q220" s="444">
        <f t="shared" ref="Q220:Q221" si="190">+R220+S220</f>
        <v>364.36</v>
      </c>
      <c r="R220" s="431">
        <v>345.68</v>
      </c>
      <c r="S220" s="431">
        <v>18.68</v>
      </c>
      <c r="T220" s="431"/>
      <c r="U220" s="431">
        <f t="shared" ref="U220:U222" si="191">+V220+W220</f>
        <v>364.36</v>
      </c>
      <c r="V220" s="431">
        <f t="shared" ref="V220:W222" si="192">+Y220+AB220+AE220</f>
        <v>345.68</v>
      </c>
      <c r="W220" s="431">
        <f t="shared" si="192"/>
        <v>18.68</v>
      </c>
      <c r="X220" s="425">
        <f t="shared" si="158"/>
        <v>0</v>
      </c>
      <c r="Y220" s="431"/>
      <c r="Z220" s="431"/>
      <c r="AA220" s="431">
        <f>+AB220+AC220</f>
        <v>364.36</v>
      </c>
      <c r="AB220" s="460">
        <v>345.68</v>
      </c>
      <c r="AC220" s="460">
        <v>18.68</v>
      </c>
      <c r="AD220" s="431"/>
      <c r="AE220" s="460"/>
      <c r="AF220" s="460"/>
      <c r="AG220" s="431"/>
      <c r="AH220" s="460"/>
      <c r="AI220" s="460"/>
      <c r="AJ220" s="431"/>
      <c r="AK220" s="431"/>
      <c r="AL220" s="15"/>
      <c r="AM220" s="482">
        <f>+AM219-AG218</f>
        <v>0</v>
      </c>
      <c r="AN220" s="482">
        <f t="shared" ref="AN220:AO220" si="193">+AN219-AH218</f>
        <v>0</v>
      </c>
      <c r="AO220" s="482">
        <f t="shared" si="193"/>
        <v>0</v>
      </c>
    </row>
    <row r="221" spans="1:41" ht="30" hidden="1">
      <c r="A221" s="8">
        <f t="shared" ref="A221:A222" si="194">+A220+1</f>
        <v>3</v>
      </c>
      <c r="B221" s="319" t="s">
        <v>440</v>
      </c>
      <c r="C221" s="8" t="s">
        <v>436</v>
      </c>
      <c r="D221" s="8"/>
      <c r="E221" s="8" t="s">
        <v>441</v>
      </c>
      <c r="F221" s="8" t="s">
        <v>55</v>
      </c>
      <c r="G221" s="425">
        <f>H221+I221</f>
        <v>424.3</v>
      </c>
      <c r="H221" s="425">
        <v>404.1</v>
      </c>
      <c r="I221" s="425">
        <v>20.2</v>
      </c>
      <c r="J221" s="431">
        <v>0</v>
      </c>
      <c r="K221" s="460">
        <f>+L221+M221</f>
        <v>55.100000000000023</v>
      </c>
      <c r="L221" s="431">
        <f>+H221-R221</f>
        <v>55.100000000000023</v>
      </c>
      <c r="M221" s="431"/>
      <c r="N221" s="460">
        <f>+O221+P221</f>
        <v>0.10000000000000142</v>
      </c>
      <c r="O221" s="431"/>
      <c r="P221" s="431">
        <f>+S221-I221</f>
        <v>0.10000000000000142</v>
      </c>
      <c r="Q221" s="444">
        <f t="shared" si="190"/>
        <v>369.3</v>
      </c>
      <c r="R221" s="431">
        <v>349</v>
      </c>
      <c r="S221" s="431">
        <v>20.3</v>
      </c>
      <c r="T221" s="431"/>
      <c r="U221" s="431">
        <f>+V221+W221</f>
        <v>369.3</v>
      </c>
      <c r="V221" s="431">
        <f>+Y221+AB221+AE221</f>
        <v>349</v>
      </c>
      <c r="W221" s="431">
        <f>+Z221+AC221+AF221</f>
        <v>20.3</v>
      </c>
      <c r="X221" s="425">
        <f>Y221+Z221</f>
        <v>0</v>
      </c>
      <c r="Y221" s="431"/>
      <c r="Z221" s="431"/>
      <c r="AA221" s="431"/>
      <c r="AB221" s="460"/>
      <c r="AC221" s="460"/>
      <c r="AD221" s="431">
        <f>+AE221+AF221</f>
        <v>369.3</v>
      </c>
      <c r="AE221" s="460">
        <v>349</v>
      </c>
      <c r="AF221" s="460">
        <v>20.3</v>
      </c>
      <c r="AG221" s="431"/>
      <c r="AH221" s="460"/>
      <c r="AI221" s="460"/>
      <c r="AJ221" s="431"/>
      <c r="AK221" s="431"/>
      <c r="AL221" s="15"/>
      <c r="AM221" s="482"/>
      <c r="AN221" s="482"/>
      <c r="AO221" s="482"/>
    </row>
    <row r="222" spans="1:41" ht="45" hidden="1">
      <c r="A222" s="8">
        <f t="shared" si="194"/>
        <v>4</v>
      </c>
      <c r="B222" s="331" t="s">
        <v>438</v>
      </c>
      <c r="C222" s="8" t="s">
        <v>436</v>
      </c>
      <c r="D222" s="8"/>
      <c r="E222" s="8" t="s">
        <v>439</v>
      </c>
      <c r="F222" s="8" t="s">
        <v>54</v>
      </c>
      <c r="G222" s="425">
        <f t="shared" si="157"/>
        <v>480.9</v>
      </c>
      <c r="H222" s="425">
        <v>458</v>
      </c>
      <c r="I222" s="425">
        <v>22.9</v>
      </c>
      <c r="J222" s="431">
        <v>0</v>
      </c>
      <c r="K222" s="460">
        <f>+L222+M222</f>
        <v>3.139999999999997</v>
      </c>
      <c r="L222" s="431"/>
      <c r="M222" s="431">
        <f>+I222-S222</f>
        <v>3.139999999999997</v>
      </c>
      <c r="N222" s="460">
        <f>+O222+P222</f>
        <v>22.120000000000005</v>
      </c>
      <c r="O222" s="431">
        <f>+R222-H222</f>
        <v>22.120000000000005</v>
      </c>
      <c r="P222" s="431"/>
      <c r="Q222" s="431">
        <f>+R222+S222</f>
        <v>499.88</v>
      </c>
      <c r="R222" s="460">
        <v>480.12</v>
      </c>
      <c r="S222" s="460">
        <v>19.760000000000002</v>
      </c>
      <c r="T222" s="431"/>
      <c r="U222" s="431">
        <f t="shared" si="191"/>
        <v>0</v>
      </c>
      <c r="V222" s="431">
        <f t="shared" si="192"/>
        <v>0</v>
      </c>
      <c r="W222" s="431">
        <f t="shared" si="192"/>
        <v>0</v>
      </c>
      <c r="X222" s="425">
        <f t="shared" si="158"/>
        <v>0</v>
      </c>
      <c r="Y222" s="431"/>
      <c r="Z222" s="431"/>
      <c r="AA222" s="431"/>
      <c r="AB222" s="460"/>
      <c r="AC222" s="460"/>
      <c r="AD222" s="431"/>
      <c r="AE222" s="460"/>
      <c r="AF222" s="460"/>
      <c r="AG222" s="431">
        <f>+AH222+AI222</f>
        <v>499.88</v>
      </c>
      <c r="AH222" s="460">
        <v>480.12</v>
      </c>
      <c r="AI222" s="460">
        <v>19.760000000000002</v>
      </c>
      <c r="AJ222" s="431"/>
      <c r="AK222" s="431"/>
      <c r="AL222" s="15"/>
      <c r="AM222" s="482"/>
      <c r="AN222" s="482"/>
      <c r="AO222" s="482"/>
    </row>
    <row r="223" spans="1:41" s="14" customFormat="1" ht="23.25" customHeight="1">
      <c r="A223" s="4" t="s">
        <v>1001</v>
      </c>
      <c r="B223" s="483" t="s">
        <v>443</v>
      </c>
      <c r="C223" s="4"/>
      <c r="D223" s="4"/>
      <c r="E223" s="401">
        <v>0</v>
      </c>
      <c r="F223" s="401"/>
      <c r="G223" s="426">
        <f>SUM(G224:G237)</f>
        <v>10094.74</v>
      </c>
      <c r="H223" s="426">
        <f t="shared" ref="H223:T223" si="195">SUM(H224:H237)</f>
        <v>9614.0400000000009</v>
      </c>
      <c r="I223" s="426">
        <f t="shared" si="195"/>
        <v>480.7</v>
      </c>
      <c r="J223" s="426">
        <f t="shared" si="195"/>
        <v>0</v>
      </c>
      <c r="K223" s="426">
        <f t="shared" si="195"/>
        <v>651.41000000000008</v>
      </c>
      <c r="L223" s="426">
        <f t="shared" si="195"/>
        <v>609.74000000000012</v>
      </c>
      <c r="M223" s="426">
        <f t="shared" si="195"/>
        <v>41.669999999999995</v>
      </c>
      <c r="N223" s="426">
        <f t="shared" si="195"/>
        <v>651.4100000000002</v>
      </c>
      <c r="O223" s="426">
        <f t="shared" si="195"/>
        <v>609.74000000000012</v>
      </c>
      <c r="P223" s="426">
        <f t="shared" si="195"/>
        <v>41.670000000000016</v>
      </c>
      <c r="Q223" s="426">
        <f t="shared" si="195"/>
        <v>10094.74</v>
      </c>
      <c r="R223" s="426">
        <f t="shared" si="195"/>
        <v>9614.0400000000009</v>
      </c>
      <c r="S223" s="426">
        <f t="shared" si="195"/>
        <v>480.7</v>
      </c>
      <c r="T223" s="426">
        <f t="shared" si="195"/>
        <v>0</v>
      </c>
      <c r="U223" s="426">
        <f t="shared" ref="U223:AF223" si="196">SUM(U224:U236)</f>
        <v>6739.96</v>
      </c>
      <c r="V223" s="426">
        <f t="shared" si="196"/>
        <v>6392</v>
      </c>
      <c r="W223" s="426">
        <f t="shared" si="196"/>
        <v>347.96</v>
      </c>
      <c r="X223" s="426">
        <f t="shared" si="196"/>
        <v>1816.87</v>
      </c>
      <c r="Y223" s="426">
        <f t="shared" si="196"/>
        <v>1730.35</v>
      </c>
      <c r="Z223" s="426">
        <f t="shared" si="196"/>
        <v>86.52</v>
      </c>
      <c r="AA223" s="426">
        <f t="shared" si="196"/>
        <v>2444.9899999999998</v>
      </c>
      <c r="AB223" s="426">
        <f t="shared" si="196"/>
        <v>2319.75</v>
      </c>
      <c r="AC223" s="426">
        <f t="shared" si="196"/>
        <v>125.24000000000001</v>
      </c>
      <c r="AD223" s="426">
        <f t="shared" si="196"/>
        <v>2478.1000000000004</v>
      </c>
      <c r="AE223" s="426">
        <f t="shared" si="196"/>
        <v>2341.8999999999996</v>
      </c>
      <c r="AF223" s="426">
        <f t="shared" si="196"/>
        <v>136.19999999999999</v>
      </c>
      <c r="AG223" s="426">
        <f>SUM(AG224:AG237)</f>
        <v>3354.78</v>
      </c>
      <c r="AH223" s="426">
        <f>SUM(AH224:AH237)</f>
        <v>3222.04</v>
      </c>
      <c r="AI223" s="426">
        <f>SUM(AI224:AI237)</f>
        <v>132.73999999999998</v>
      </c>
      <c r="AJ223" s="426"/>
      <c r="AK223" s="426">
        <f>SUM(AK224:AK236)</f>
        <v>0</v>
      </c>
      <c r="AL223" s="16"/>
      <c r="AM223" s="357">
        <f>+'NĂM 2022'!K73+'NĂM 2023'!N88+'NĂM 2024'!J80+'NĂM 2025'!J77</f>
        <v>10094.74</v>
      </c>
      <c r="AN223" s="357">
        <f>+'NĂM 2022'!L73+'NĂM 2023'!O88+'NĂM 2024'!K80+'NĂM 2025'!K77</f>
        <v>9614.0400000000009</v>
      </c>
      <c r="AO223" s="357">
        <f>+'NĂM 2022'!M73+'NĂM 2023'!P88+'NĂM 2024'!L80+'NĂM 2025'!L77</f>
        <v>480.7</v>
      </c>
    </row>
    <row r="224" spans="1:41" ht="60" hidden="1">
      <c r="A224" s="8">
        <v>1</v>
      </c>
      <c r="B224" s="319" t="s">
        <v>444</v>
      </c>
      <c r="C224" s="8" t="s">
        <v>445</v>
      </c>
      <c r="D224" s="8"/>
      <c r="E224" s="20" t="s">
        <v>446</v>
      </c>
      <c r="F224" s="8" t="s">
        <v>52</v>
      </c>
      <c r="G224" s="425">
        <f t="shared" si="157"/>
        <v>1396.87</v>
      </c>
      <c r="H224" s="425">
        <v>1330.35</v>
      </c>
      <c r="I224" s="425">
        <v>66.52</v>
      </c>
      <c r="J224" s="431">
        <v>0</v>
      </c>
      <c r="K224" s="460">
        <f>+G224-Q224</f>
        <v>0</v>
      </c>
      <c r="L224" s="431"/>
      <c r="M224" s="431"/>
      <c r="N224" s="460"/>
      <c r="O224" s="431"/>
      <c r="P224" s="431"/>
      <c r="Q224" s="444">
        <f>+R224+S224</f>
        <v>1396.87</v>
      </c>
      <c r="R224" s="431">
        <v>1330.35</v>
      </c>
      <c r="S224" s="431">
        <v>66.52</v>
      </c>
      <c r="T224" s="431"/>
      <c r="U224" s="431">
        <f>+V224+W224</f>
        <v>1396.87</v>
      </c>
      <c r="V224" s="431">
        <f>+Y224+AB224+AE224</f>
        <v>1330.35</v>
      </c>
      <c r="W224" s="431">
        <f>+Z224+AC224+AF224</f>
        <v>66.52</v>
      </c>
      <c r="X224" s="425">
        <f t="shared" si="158"/>
        <v>1396.87</v>
      </c>
      <c r="Y224" s="425">
        <v>1330.35</v>
      </c>
      <c r="Z224" s="425">
        <v>66.52</v>
      </c>
      <c r="AA224" s="425"/>
      <c r="AB224" s="458"/>
      <c r="AC224" s="458"/>
      <c r="AD224" s="425"/>
      <c r="AE224" s="458"/>
      <c r="AF224" s="458"/>
      <c r="AG224" s="425"/>
      <c r="AH224" s="458"/>
      <c r="AI224" s="458"/>
      <c r="AJ224" s="425"/>
      <c r="AK224" s="431"/>
      <c r="AL224" s="15"/>
      <c r="AM224" s="482">
        <f>+G223-U223</f>
        <v>3354.7799999999997</v>
      </c>
      <c r="AN224" s="482">
        <f>+H223-V223</f>
        <v>3222.0400000000009</v>
      </c>
      <c r="AO224" s="482">
        <f>+I223-W223</f>
        <v>132.74</v>
      </c>
    </row>
    <row r="225" spans="1:41" ht="75" hidden="1">
      <c r="A225" s="8">
        <f>+A224+1</f>
        <v>2</v>
      </c>
      <c r="B225" s="319" t="s">
        <v>447</v>
      </c>
      <c r="C225" s="8" t="s">
        <v>445</v>
      </c>
      <c r="D225" s="8"/>
      <c r="E225" s="8" t="s">
        <v>94</v>
      </c>
      <c r="F225" s="8" t="s">
        <v>52</v>
      </c>
      <c r="G225" s="425">
        <f t="shared" si="157"/>
        <v>420</v>
      </c>
      <c r="H225" s="425">
        <v>400</v>
      </c>
      <c r="I225" s="425">
        <v>20</v>
      </c>
      <c r="J225" s="431">
        <v>0</v>
      </c>
      <c r="K225" s="460">
        <f t="shared" ref="K225" si="197">+G225-Q225</f>
        <v>0</v>
      </c>
      <c r="L225" s="431"/>
      <c r="M225" s="431"/>
      <c r="N225" s="460"/>
      <c r="O225" s="431"/>
      <c r="P225" s="431"/>
      <c r="Q225" s="444">
        <f t="shared" ref="Q225:Q231" si="198">+R225+S225</f>
        <v>420</v>
      </c>
      <c r="R225" s="431">
        <v>400</v>
      </c>
      <c r="S225" s="431">
        <v>20</v>
      </c>
      <c r="T225" s="431"/>
      <c r="U225" s="431">
        <f t="shared" ref="U225:U236" si="199">+V225+W225</f>
        <v>420</v>
      </c>
      <c r="V225" s="431">
        <f t="shared" ref="V225:W236" si="200">+Y225+AB225+AE225</f>
        <v>400</v>
      </c>
      <c r="W225" s="431">
        <f t="shared" si="200"/>
        <v>20</v>
      </c>
      <c r="X225" s="425">
        <f t="shared" si="158"/>
        <v>420</v>
      </c>
      <c r="Y225" s="425">
        <v>400</v>
      </c>
      <c r="Z225" s="425">
        <v>20</v>
      </c>
      <c r="AA225" s="425"/>
      <c r="AB225" s="458"/>
      <c r="AC225" s="458"/>
      <c r="AD225" s="425"/>
      <c r="AE225" s="458"/>
      <c r="AF225" s="458"/>
      <c r="AG225" s="425"/>
      <c r="AH225" s="458"/>
      <c r="AI225" s="458"/>
      <c r="AJ225" s="425"/>
      <c r="AK225" s="431"/>
      <c r="AL225" s="15"/>
      <c r="AM225" s="354">
        <f>+AM224-AG223</f>
        <v>0</v>
      </c>
      <c r="AN225" s="354">
        <f t="shared" ref="AN225:AO225" si="201">+AN224-AH223</f>
        <v>0</v>
      </c>
      <c r="AO225" s="354">
        <f t="shared" si="201"/>
        <v>0</v>
      </c>
    </row>
    <row r="226" spans="1:41" ht="60" hidden="1">
      <c r="A226" s="8">
        <f t="shared" ref="A226:A237" si="202">+A225+1</f>
        <v>3</v>
      </c>
      <c r="B226" s="332" t="s">
        <v>448</v>
      </c>
      <c r="C226" s="8" t="s">
        <v>449</v>
      </c>
      <c r="D226" s="8"/>
      <c r="E226" s="20" t="s">
        <v>450</v>
      </c>
      <c r="F226" s="8" t="s">
        <v>53</v>
      </c>
      <c r="G226" s="425">
        <f t="shared" si="157"/>
        <v>1365</v>
      </c>
      <c r="H226" s="425">
        <v>1300</v>
      </c>
      <c r="I226" s="425">
        <v>65</v>
      </c>
      <c r="J226" s="431"/>
      <c r="K226" s="460">
        <f>+L226+M226</f>
        <v>63.799999999999955</v>
      </c>
      <c r="L226" s="431">
        <f>+H226-R226</f>
        <v>63.799999999999955</v>
      </c>
      <c r="M226" s="431"/>
      <c r="N226" s="460">
        <f>+O226+P226</f>
        <v>6.9000000000000057</v>
      </c>
      <c r="O226" s="431"/>
      <c r="P226" s="431">
        <f>+S226-I226</f>
        <v>6.9000000000000057</v>
      </c>
      <c r="Q226" s="444">
        <f t="shared" si="198"/>
        <v>1308.1000000000001</v>
      </c>
      <c r="R226" s="431">
        <v>1236.2</v>
      </c>
      <c r="S226" s="431">
        <v>71.900000000000006</v>
      </c>
      <c r="T226" s="431"/>
      <c r="U226" s="431">
        <f t="shared" si="199"/>
        <v>1308.1000000000001</v>
      </c>
      <c r="V226" s="431">
        <f t="shared" si="200"/>
        <v>1236.2</v>
      </c>
      <c r="W226" s="431">
        <f t="shared" si="200"/>
        <v>71.900000000000006</v>
      </c>
      <c r="X226" s="425">
        <f t="shared" si="158"/>
        <v>0</v>
      </c>
      <c r="Y226" s="431"/>
      <c r="Z226" s="431"/>
      <c r="AA226" s="431"/>
      <c r="AB226" s="460"/>
      <c r="AC226" s="460"/>
      <c r="AD226" s="431">
        <f>+AE226+AF226</f>
        <v>1308.1000000000001</v>
      </c>
      <c r="AE226" s="460">
        <v>1236.2</v>
      </c>
      <c r="AF226" s="460">
        <v>71.900000000000006</v>
      </c>
      <c r="AG226" s="431"/>
      <c r="AH226" s="460"/>
      <c r="AI226" s="460"/>
      <c r="AJ226" s="431"/>
      <c r="AK226" s="431"/>
      <c r="AL226" s="15"/>
      <c r="AM226" s="482"/>
    </row>
    <row r="227" spans="1:41" ht="75" hidden="1">
      <c r="A227" s="8">
        <f t="shared" si="202"/>
        <v>4</v>
      </c>
      <c r="B227" s="319" t="s">
        <v>451</v>
      </c>
      <c r="C227" s="8" t="s">
        <v>452</v>
      </c>
      <c r="D227" s="8"/>
      <c r="E227" s="8" t="s">
        <v>94</v>
      </c>
      <c r="F227" s="8" t="s">
        <v>53</v>
      </c>
      <c r="G227" s="425">
        <f t="shared" si="157"/>
        <v>420</v>
      </c>
      <c r="H227" s="425">
        <v>400</v>
      </c>
      <c r="I227" s="425">
        <v>20</v>
      </c>
      <c r="J227" s="431">
        <v>0</v>
      </c>
      <c r="K227" s="460">
        <f>+L227+M227</f>
        <v>20.25</v>
      </c>
      <c r="L227" s="431">
        <f t="shared" ref="L227:M235" si="203">+H227-R227</f>
        <v>20.25</v>
      </c>
      <c r="M227" s="431"/>
      <c r="N227" s="460">
        <f>+O227+P227</f>
        <v>0.5</v>
      </c>
      <c r="O227" s="431"/>
      <c r="P227" s="431">
        <f>+S227-I227</f>
        <v>0.5</v>
      </c>
      <c r="Q227" s="444">
        <f t="shared" si="198"/>
        <v>400.25</v>
      </c>
      <c r="R227" s="431">
        <v>379.75</v>
      </c>
      <c r="S227" s="431">
        <v>20.5</v>
      </c>
      <c r="T227" s="431"/>
      <c r="U227" s="431">
        <f t="shared" si="199"/>
        <v>400.25</v>
      </c>
      <c r="V227" s="431">
        <f t="shared" si="200"/>
        <v>379.75</v>
      </c>
      <c r="W227" s="431">
        <f t="shared" si="200"/>
        <v>20.5</v>
      </c>
      <c r="X227" s="425">
        <f t="shared" si="158"/>
        <v>0</v>
      </c>
      <c r="Y227" s="431"/>
      <c r="Z227" s="431"/>
      <c r="AA227" s="431">
        <f>+AB227+AC227</f>
        <v>400.25</v>
      </c>
      <c r="AB227" s="460">
        <v>379.75</v>
      </c>
      <c r="AC227" s="460">
        <v>20.5</v>
      </c>
      <c r="AD227" s="431"/>
      <c r="AE227" s="460"/>
      <c r="AF227" s="460"/>
      <c r="AG227" s="431"/>
      <c r="AH227" s="460"/>
      <c r="AI227" s="460"/>
      <c r="AJ227" s="431"/>
      <c r="AK227" s="431"/>
      <c r="AL227" s="15"/>
    </row>
    <row r="228" spans="1:41" ht="60" hidden="1">
      <c r="A228" s="8">
        <f t="shared" si="202"/>
        <v>5</v>
      </c>
      <c r="B228" s="332" t="s">
        <v>453</v>
      </c>
      <c r="C228" s="8" t="s">
        <v>454</v>
      </c>
      <c r="D228" s="8"/>
      <c r="E228" s="20" t="s">
        <v>455</v>
      </c>
      <c r="F228" s="8" t="s">
        <v>53</v>
      </c>
      <c r="G228" s="425">
        <f t="shared" si="157"/>
        <v>1050</v>
      </c>
      <c r="H228" s="425">
        <v>1000</v>
      </c>
      <c r="I228" s="425">
        <v>50</v>
      </c>
      <c r="J228" s="431">
        <v>0</v>
      </c>
      <c r="K228" s="460">
        <f>+L228+M228</f>
        <v>333.3</v>
      </c>
      <c r="L228" s="431">
        <f t="shared" si="203"/>
        <v>320</v>
      </c>
      <c r="M228" s="431">
        <f t="shared" si="203"/>
        <v>13.299999999999997</v>
      </c>
      <c r="N228" s="460"/>
      <c r="O228" s="431"/>
      <c r="P228" s="431"/>
      <c r="Q228" s="444">
        <f t="shared" si="198"/>
        <v>716.7</v>
      </c>
      <c r="R228" s="431">
        <v>680</v>
      </c>
      <c r="S228" s="431">
        <v>36.700000000000003</v>
      </c>
      <c r="T228" s="431"/>
      <c r="U228" s="431">
        <f t="shared" si="199"/>
        <v>716.7</v>
      </c>
      <c r="V228" s="431">
        <f t="shared" si="200"/>
        <v>680</v>
      </c>
      <c r="W228" s="431">
        <f t="shared" si="200"/>
        <v>36.700000000000003</v>
      </c>
      <c r="X228" s="425">
        <f t="shared" si="158"/>
        <v>0</v>
      </c>
      <c r="Y228" s="431"/>
      <c r="Z228" s="431"/>
      <c r="AA228" s="431">
        <f>+AB228+AC228</f>
        <v>716.7</v>
      </c>
      <c r="AB228" s="460">
        <v>680</v>
      </c>
      <c r="AC228" s="460">
        <v>36.700000000000003</v>
      </c>
      <c r="AD228" s="431"/>
      <c r="AE228" s="460"/>
      <c r="AF228" s="460"/>
      <c r="AG228" s="431"/>
      <c r="AH228" s="460"/>
      <c r="AI228" s="460"/>
      <c r="AJ228" s="431"/>
      <c r="AK228" s="431"/>
      <c r="AL228" s="15"/>
    </row>
    <row r="229" spans="1:41" ht="75" hidden="1">
      <c r="A229" s="8">
        <f t="shared" si="202"/>
        <v>6</v>
      </c>
      <c r="B229" s="319" t="s">
        <v>456</v>
      </c>
      <c r="C229" s="8" t="s">
        <v>454</v>
      </c>
      <c r="D229" s="8"/>
      <c r="E229" s="8" t="s">
        <v>94</v>
      </c>
      <c r="F229" s="8" t="s">
        <v>54</v>
      </c>
      <c r="G229" s="425">
        <f t="shared" si="157"/>
        <v>420</v>
      </c>
      <c r="H229" s="425">
        <v>400</v>
      </c>
      <c r="I229" s="425">
        <v>20</v>
      </c>
      <c r="J229" s="431">
        <v>0</v>
      </c>
      <c r="K229" s="460">
        <f>+L229+M229</f>
        <v>3.1000000000000227</v>
      </c>
      <c r="L229" s="431">
        <f t="shared" si="203"/>
        <v>3.1000000000000227</v>
      </c>
      <c r="M229" s="431"/>
      <c r="N229" s="460">
        <f>+O229+P229</f>
        <v>3.1000000000000014</v>
      </c>
      <c r="O229" s="431"/>
      <c r="P229" s="431">
        <f>+S229-I229</f>
        <v>3.1000000000000014</v>
      </c>
      <c r="Q229" s="444">
        <f t="shared" si="198"/>
        <v>420</v>
      </c>
      <c r="R229" s="431">
        <v>396.9</v>
      </c>
      <c r="S229" s="431">
        <v>23.1</v>
      </c>
      <c r="T229" s="431"/>
      <c r="U229" s="431">
        <f t="shared" si="199"/>
        <v>420</v>
      </c>
      <c r="V229" s="431">
        <f t="shared" si="200"/>
        <v>396.9</v>
      </c>
      <c r="W229" s="431">
        <f t="shared" si="200"/>
        <v>23.1</v>
      </c>
      <c r="X229" s="425">
        <f t="shared" si="158"/>
        <v>0</v>
      </c>
      <c r="Y229" s="431"/>
      <c r="Z229" s="431"/>
      <c r="AA229" s="431"/>
      <c r="AB229" s="460"/>
      <c r="AC229" s="460"/>
      <c r="AD229" s="431">
        <f>+AE229+AF229</f>
        <v>420</v>
      </c>
      <c r="AE229" s="460">
        <v>396.9</v>
      </c>
      <c r="AF229" s="460">
        <v>23.1</v>
      </c>
      <c r="AG229" s="431"/>
      <c r="AH229" s="460"/>
      <c r="AI229" s="460"/>
      <c r="AJ229" s="431"/>
      <c r="AK229" s="431"/>
      <c r="AL229" s="15"/>
    </row>
    <row r="230" spans="1:41" ht="60" hidden="1">
      <c r="A230" s="8">
        <f t="shared" si="202"/>
        <v>7</v>
      </c>
      <c r="B230" s="332" t="s">
        <v>457</v>
      </c>
      <c r="C230" s="8" t="s">
        <v>449</v>
      </c>
      <c r="D230" s="8"/>
      <c r="E230" s="20" t="s">
        <v>458</v>
      </c>
      <c r="F230" s="8" t="s">
        <v>54</v>
      </c>
      <c r="G230" s="425">
        <f t="shared" si="157"/>
        <v>1155</v>
      </c>
      <c r="H230" s="425">
        <v>1100</v>
      </c>
      <c r="I230" s="425">
        <v>55</v>
      </c>
      <c r="J230" s="431">
        <v>0</v>
      </c>
      <c r="K230" s="460"/>
      <c r="L230" s="431"/>
      <c r="M230" s="431"/>
      <c r="N230" s="460">
        <f>+O230+P230</f>
        <v>173.04000000000002</v>
      </c>
      <c r="O230" s="431">
        <f>+R230-H230</f>
        <v>160</v>
      </c>
      <c r="P230" s="431">
        <f>+S230-I230</f>
        <v>13.040000000000006</v>
      </c>
      <c r="Q230" s="444">
        <f t="shared" si="198"/>
        <v>1328.04</v>
      </c>
      <c r="R230" s="431">
        <v>1260</v>
      </c>
      <c r="S230" s="431">
        <v>68.040000000000006</v>
      </c>
      <c r="T230" s="431"/>
      <c r="U230" s="431">
        <f t="shared" si="199"/>
        <v>1328.04</v>
      </c>
      <c r="V230" s="431">
        <f t="shared" si="200"/>
        <v>1260</v>
      </c>
      <c r="W230" s="431">
        <f t="shared" si="200"/>
        <v>68.040000000000006</v>
      </c>
      <c r="X230" s="425">
        <f t="shared" si="158"/>
        <v>0</v>
      </c>
      <c r="Y230" s="431"/>
      <c r="Z230" s="431"/>
      <c r="AA230" s="431">
        <f>+AB230+AC230</f>
        <v>1328.04</v>
      </c>
      <c r="AB230" s="460">
        <v>1260</v>
      </c>
      <c r="AC230" s="460">
        <v>68.040000000000006</v>
      </c>
      <c r="AD230" s="431"/>
      <c r="AE230" s="460"/>
      <c r="AF230" s="460"/>
      <c r="AG230" s="431"/>
      <c r="AH230" s="460"/>
      <c r="AI230" s="460"/>
      <c r="AJ230" s="431"/>
      <c r="AK230" s="431"/>
      <c r="AL230" s="15"/>
    </row>
    <row r="231" spans="1:41" ht="60" hidden="1">
      <c r="A231" s="8">
        <f>+A233+1</f>
        <v>10</v>
      </c>
      <c r="B231" s="319" t="s">
        <v>464</v>
      </c>
      <c r="C231" s="8" t="s">
        <v>463</v>
      </c>
      <c r="D231" s="8"/>
      <c r="E231" s="20" t="s">
        <v>461</v>
      </c>
      <c r="F231" s="8" t="s">
        <v>55</v>
      </c>
      <c r="G231" s="425">
        <f t="shared" ref="G231:G236" si="204">H231+I231</f>
        <v>822.87</v>
      </c>
      <c r="H231" s="425">
        <v>783.69</v>
      </c>
      <c r="I231" s="425">
        <v>39.18</v>
      </c>
      <c r="J231" s="431">
        <v>0</v>
      </c>
      <c r="K231" s="460">
        <f>+L231+M231</f>
        <v>74.8900000000001</v>
      </c>
      <c r="L231" s="431">
        <f t="shared" si="203"/>
        <v>74.8900000000001</v>
      </c>
      <c r="M231" s="431"/>
      <c r="N231" s="460">
        <f>+O231+P231</f>
        <v>2.0200000000000031</v>
      </c>
      <c r="O231" s="431"/>
      <c r="P231" s="431">
        <f>+S231-I231</f>
        <v>2.0200000000000031</v>
      </c>
      <c r="Q231" s="444">
        <f t="shared" si="198"/>
        <v>750</v>
      </c>
      <c r="R231" s="431">
        <v>708.8</v>
      </c>
      <c r="S231" s="431">
        <v>41.2</v>
      </c>
      <c r="T231" s="431"/>
      <c r="U231" s="431">
        <f t="shared" si="199"/>
        <v>750</v>
      </c>
      <c r="V231" s="431">
        <f t="shared" si="200"/>
        <v>708.8</v>
      </c>
      <c r="W231" s="431">
        <f t="shared" si="200"/>
        <v>41.2</v>
      </c>
      <c r="X231" s="425">
        <f t="shared" ref="X231:X236" si="205">Y231+Z231</f>
        <v>0</v>
      </c>
      <c r="Y231" s="431"/>
      <c r="Z231" s="431"/>
      <c r="AA231" s="431"/>
      <c r="AB231" s="460"/>
      <c r="AC231" s="460"/>
      <c r="AD231" s="431">
        <f>+AE231+AF231</f>
        <v>750</v>
      </c>
      <c r="AE231" s="460">
        <v>708.8</v>
      </c>
      <c r="AF231" s="460">
        <v>41.2</v>
      </c>
      <c r="AG231" s="431"/>
      <c r="AH231" s="460"/>
      <c r="AI231" s="460"/>
      <c r="AJ231" s="431"/>
      <c r="AK231" s="431"/>
      <c r="AL231" s="15"/>
    </row>
    <row r="232" spans="1:41" ht="60" hidden="1">
      <c r="A232" s="8">
        <f>+A230+1</f>
        <v>8</v>
      </c>
      <c r="B232" s="319" t="s">
        <v>459</v>
      </c>
      <c r="C232" s="8" t="s">
        <v>460</v>
      </c>
      <c r="D232" s="8"/>
      <c r="E232" s="20" t="s">
        <v>461</v>
      </c>
      <c r="F232" s="8" t="s">
        <v>54</v>
      </c>
      <c r="G232" s="425">
        <f>H232+I232</f>
        <v>840</v>
      </c>
      <c r="H232" s="425">
        <v>800</v>
      </c>
      <c r="I232" s="425">
        <v>40</v>
      </c>
      <c r="J232" s="431">
        <v>0</v>
      </c>
      <c r="K232" s="460">
        <f>+L232+M232</f>
        <v>140.00000000000006</v>
      </c>
      <c r="L232" s="431">
        <f t="shared" si="203"/>
        <v>127.70000000000005</v>
      </c>
      <c r="M232" s="431">
        <f t="shared" si="203"/>
        <v>12.3</v>
      </c>
      <c r="N232" s="460"/>
      <c r="O232" s="431"/>
      <c r="P232" s="431"/>
      <c r="Q232" s="431">
        <f>+R232+S232</f>
        <v>700</v>
      </c>
      <c r="R232" s="460">
        <v>672.3</v>
      </c>
      <c r="S232" s="460">
        <v>27.7</v>
      </c>
      <c r="T232" s="431"/>
      <c r="U232" s="431">
        <f>+V232+W232</f>
        <v>0</v>
      </c>
      <c r="V232" s="431">
        <f>+Y232+AB232+AE232</f>
        <v>0</v>
      </c>
      <c r="W232" s="431">
        <f>+Z232+AC232+AF232</f>
        <v>0</v>
      </c>
      <c r="X232" s="425">
        <f>Y232+Z232</f>
        <v>0</v>
      </c>
      <c r="Y232" s="431"/>
      <c r="Z232" s="431"/>
      <c r="AA232" s="431"/>
      <c r="AB232" s="460"/>
      <c r="AC232" s="460"/>
      <c r="AD232" s="431"/>
      <c r="AE232" s="460"/>
      <c r="AF232" s="460"/>
      <c r="AG232" s="431">
        <f>+AH232+AI232</f>
        <v>700</v>
      </c>
      <c r="AH232" s="460">
        <v>672.3</v>
      </c>
      <c r="AI232" s="460">
        <v>27.7</v>
      </c>
      <c r="AJ232" s="431"/>
      <c r="AK232" s="431"/>
      <c r="AL232" s="15"/>
    </row>
    <row r="233" spans="1:41" ht="75" hidden="1">
      <c r="A233" s="8">
        <f>+A232+1</f>
        <v>9</v>
      </c>
      <c r="B233" s="319" t="s">
        <v>462</v>
      </c>
      <c r="C233" s="8" t="s">
        <v>463</v>
      </c>
      <c r="D233" s="8"/>
      <c r="E233" s="8" t="s">
        <v>94</v>
      </c>
      <c r="F233" s="8" t="s">
        <v>54</v>
      </c>
      <c r="G233" s="425">
        <f>H233+I233</f>
        <v>420</v>
      </c>
      <c r="H233" s="425">
        <v>400</v>
      </c>
      <c r="I233" s="425">
        <v>20</v>
      </c>
      <c r="J233" s="431">
        <v>0</v>
      </c>
      <c r="K233" s="460">
        <f>+L233+M233</f>
        <v>3.379999999999999</v>
      </c>
      <c r="L233" s="431"/>
      <c r="M233" s="431">
        <f t="shared" si="203"/>
        <v>3.379999999999999</v>
      </c>
      <c r="N233" s="460">
        <f>+O233+P233</f>
        <v>3.3799999999999955</v>
      </c>
      <c r="O233" s="431">
        <f>+R233-H233</f>
        <v>3.3799999999999955</v>
      </c>
      <c r="P233" s="431"/>
      <c r="Q233" s="425">
        <f t="shared" ref="Q233:Q235" si="206">R233+S233</f>
        <v>420</v>
      </c>
      <c r="R233" s="425">
        <v>403.38</v>
      </c>
      <c r="S233" s="425">
        <v>16.62</v>
      </c>
      <c r="T233" s="431"/>
      <c r="U233" s="431">
        <f>+V233+W233</f>
        <v>0</v>
      </c>
      <c r="V233" s="431">
        <f>+Y233+AB233+AE233</f>
        <v>0</v>
      </c>
      <c r="W233" s="431">
        <f>+Z233+AC233+AF233</f>
        <v>0</v>
      </c>
      <c r="X233" s="425">
        <f>Y233+Z233</f>
        <v>0</v>
      </c>
      <c r="Y233" s="431"/>
      <c r="Z233" s="431"/>
      <c r="AA233" s="431"/>
      <c r="AB233" s="460"/>
      <c r="AC233" s="460"/>
      <c r="AD233" s="431"/>
      <c r="AE233" s="460"/>
      <c r="AF233" s="460"/>
      <c r="AG233" s="425">
        <f t="shared" ref="AG233:AG235" si="207">AH233+AI233</f>
        <v>420</v>
      </c>
      <c r="AH233" s="425">
        <v>403.38</v>
      </c>
      <c r="AI233" s="425">
        <v>16.62</v>
      </c>
      <c r="AJ233" s="431"/>
      <c r="AK233" s="431"/>
      <c r="AL233" s="15"/>
    </row>
    <row r="234" spans="1:41" ht="60" hidden="1">
      <c r="A234" s="8">
        <f>+A231+1</f>
        <v>11</v>
      </c>
      <c r="B234" s="319" t="s">
        <v>465</v>
      </c>
      <c r="C234" s="8" t="s">
        <v>454</v>
      </c>
      <c r="D234" s="8"/>
      <c r="E234" s="20" t="s">
        <v>458</v>
      </c>
      <c r="F234" s="8" t="s">
        <v>55</v>
      </c>
      <c r="G234" s="425">
        <f t="shared" si="204"/>
        <v>1260</v>
      </c>
      <c r="H234" s="425">
        <v>1200</v>
      </c>
      <c r="I234" s="425">
        <v>60</v>
      </c>
      <c r="J234" s="431">
        <v>0</v>
      </c>
      <c r="K234" s="460">
        <f>+L234+M234</f>
        <v>10.149999999999999</v>
      </c>
      <c r="L234" s="431"/>
      <c r="M234" s="431">
        <f t="shared" si="203"/>
        <v>10.149999999999999</v>
      </c>
      <c r="N234" s="460">
        <f>+O234+P234</f>
        <v>10.150000000000091</v>
      </c>
      <c r="O234" s="431">
        <f>+R234-H234</f>
        <v>10.150000000000091</v>
      </c>
      <c r="P234" s="431"/>
      <c r="Q234" s="425">
        <f t="shared" si="206"/>
        <v>1260</v>
      </c>
      <c r="R234" s="425">
        <v>1210.1500000000001</v>
      </c>
      <c r="S234" s="425">
        <v>49.85</v>
      </c>
      <c r="T234" s="431"/>
      <c r="U234" s="431">
        <f t="shared" si="199"/>
        <v>0</v>
      </c>
      <c r="V234" s="431">
        <f>+Y234+AB234+AE234</f>
        <v>0</v>
      </c>
      <c r="W234" s="431">
        <f t="shared" si="200"/>
        <v>0</v>
      </c>
      <c r="X234" s="425">
        <f t="shared" si="205"/>
        <v>0</v>
      </c>
      <c r="Y234" s="431"/>
      <c r="Z234" s="431"/>
      <c r="AA234" s="431"/>
      <c r="AB234" s="460"/>
      <c r="AC234" s="460"/>
      <c r="AD234" s="431"/>
      <c r="AE234" s="460"/>
      <c r="AF234" s="460"/>
      <c r="AG234" s="425">
        <f t="shared" si="207"/>
        <v>1260</v>
      </c>
      <c r="AH234" s="425">
        <v>1210.1500000000001</v>
      </c>
      <c r="AI234" s="425">
        <v>49.85</v>
      </c>
      <c r="AJ234" s="431"/>
      <c r="AK234" s="431"/>
      <c r="AL234" s="15"/>
    </row>
    <row r="235" spans="1:41" ht="60" hidden="1">
      <c r="A235" s="8">
        <f t="shared" si="202"/>
        <v>12</v>
      </c>
      <c r="B235" s="319" t="s">
        <v>1154</v>
      </c>
      <c r="C235" s="8" t="s">
        <v>454</v>
      </c>
      <c r="D235" s="8"/>
      <c r="E235" s="20" t="s">
        <v>467</v>
      </c>
      <c r="F235" s="8" t="s">
        <v>55</v>
      </c>
      <c r="G235" s="425">
        <f t="shared" si="204"/>
        <v>315</v>
      </c>
      <c r="H235" s="425">
        <v>300</v>
      </c>
      <c r="I235" s="425">
        <v>15</v>
      </c>
      <c r="J235" s="431">
        <v>0</v>
      </c>
      <c r="K235" s="460">
        <f>+L235+M235</f>
        <v>2.5399999999999991</v>
      </c>
      <c r="L235" s="431"/>
      <c r="M235" s="431">
        <f t="shared" si="203"/>
        <v>2.5399999999999991</v>
      </c>
      <c r="N235" s="460">
        <f>+O235+P235</f>
        <v>2.5400000000000205</v>
      </c>
      <c r="O235" s="431">
        <f>+R235-H235</f>
        <v>2.5400000000000205</v>
      </c>
      <c r="P235" s="431"/>
      <c r="Q235" s="425">
        <f t="shared" si="206"/>
        <v>315</v>
      </c>
      <c r="R235" s="425">
        <v>302.54000000000002</v>
      </c>
      <c r="S235" s="425">
        <v>12.46</v>
      </c>
      <c r="T235" s="431"/>
      <c r="U235" s="431">
        <f t="shared" si="199"/>
        <v>0</v>
      </c>
      <c r="V235" s="431">
        <f t="shared" si="200"/>
        <v>0</v>
      </c>
      <c r="W235" s="431">
        <f t="shared" si="200"/>
        <v>0</v>
      </c>
      <c r="X235" s="425">
        <f t="shared" si="205"/>
        <v>0</v>
      </c>
      <c r="Y235" s="431"/>
      <c r="Z235" s="431"/>
      <c r="AA235" s="431"/>
      <c r="AB235" s="460"/>
      <c r="AC235" s="460"/>
      <c r="AD235" s="431"/>
      <c r="AE235" s="460"/>
      <c r="AF235" s="460"/>
      <c r="AG235" s="425">
        <f t="shared" si="207"/>
        <v>315</v>
      </c>
      <c r="AH235" s="425">
        <v>302.54000000000002</v>
      </c>
      <c r="AI235" s="425">
        <v>12.46</v>
      </c>
      <c r="AJ235" s="431"/>
      <c r="AK235" s="431"/>
      <c r="AL235" s="15"/>
    </row>
    <row r="236" spans="1:41" ht="60" hidden="1">
      <c r="A236" s="8">
        <f t="shared" si="202"/>
        <v>13</v>
      </c>
      <c r="B236" s="319" t="s">
        <v>1155</v>
      </c>
      <c r="C236" s="8" t="s">
        <v>1156</v>
      </c>
      <c r="D236" s="8"/>
      <c r="E236" s="20"/>
      <c r="F236" s="8" t="s">
        <v>55</v>
      </c>
      <c r="G236" s="425">
        <f t="shared" si="204"/>
        <v>210</v>
      </c>
      <c r="H236" s="425">
        <v>200</v>
      </c>
      <c r="I236" s="425">
        <v>10</v>
      </c>
      <c r="J236" s="431">
        <v>0</v>
      </c>
      <c r="K236" s="460"/>
      <c r="L236" s="431"/>
      <c r="M236" s="431"/>
      <c r="N236" s="460">
        <f>+O236+P236</f>
        <v>149.78000000000003</v>
      </c>
      <c r="O236" s="431">
        <f>+R236-H236</f>
        <v>145.54000000000002</v>
      </c>
      <c r="P236" s="431">
        <f>+S236-I236</f>
        <v>4.24</v>
      </c>
      <c r="Q236" s="431">
        <f>+R236+S236</f>
        <v>359.78000000000003</v>
      </c>
      <c r="R236" s="460">
        <v>345.54</v>
      </c>
      <c r="S236" s="460">
        <v>14.24</v>
      </c>
      <c r="T236" s="431"/>
      <c r="U236" s="431">
        <f t="shared" si="199"/>
        <v>0</v>
      </c>
      <c r="V236" s="431">
        <f t="shared" si="200"/>
        <v>0</v>
      </c>
      <c r="W236" s="431">
        <f t="shared" si="200"/>
        <v>0</v>
      </c>
      <c r="X236" s="425">
        <f t="shared" si="205"/>
        <v>0</v>
      </c>
      <c r="Y236" s="431"/>
      <c r="Z236" s="431"/>
      <c r="AA236" s="431"/>
      <c r="AB236" s="460"/>
      <c r="AC236" s="460"/>
      <c r="AD236" s="431"/>
      <c r="AE236" s="460"/>
      <c r="AF236" s="460"/>
      <c r="AG236" s="431">
        <f>+AH236+AI236</f>
        <v>359.78000000000003</v>
      </c>
      <c r="AH236" s="460">
        <v>345.54</v>
      </c>
      <c r="AI236" s="460">
        <v>14.24</v>
      </c>
      <c r="AJ236" s="431"/>
      <c r="AK236" s="431"/>
      <c r="AL236" s="15"/>
    </row>
    <row r="237" spans="1:41" ht="45" hidden="1">
      <c r="A237" s="8">
        <f t="shared" si="202"/>
        <v>14</v>
      </c>
      <c r="B237" s="319" t="s">
        <v>1157</v>
      </c>
      <c r="C237" s="8" t="s">
        <v>445</v>
      </c>
      <c r="D237" s="8" t="s">
        <v>55</v>
      </c>
      <c r="E237" s="20"/>
      <c r="F237" s="8" t="s">
        <v>55</v>
      </c>
      <c r="G237" s="425"/>
      <c r="H237" s="425"/>
      <c r="I237" s="425"/>
      <c r="J237" s="431"/>
      <c r="K237" s="460"/>
      <c r="L237" s="431"/>
      <c r="M237" s="431"/>
      <c r="N237" s="431">
        <f>+O237+P237</f>
        <v>300</v>
      </c>
      <c r="O237" s="460">
        <v>288.13</v>
      </c>
      <c r="P237" s="460">
        <v>11.87</v>
      </c>
      <c r="Q237" s="431">
        <f>+R237+S237</f>
        <v>300</v>
      </c>
      <c r="R237" s="460">
        <v>288.13</v>
      </c>
      <c r="S237" s="460">
        <v>11.87</v>
      </c>
      <c r="T237" s="503" t="s">
        <v>1169</v>
      </c>
      <c r="U237" s="431"/>
      <c r="V237" s="431"/>
      <c r="W237" s="431"/>
      <c r="X237" s="425"/>
      <c r="Y237" s="431"/>
      <c r="Z237" s="431"/>
      <c r="AA237" s="431"/>
      <c r="AB237" s="460"/>
      <c r="AC237" s="460"/>
      <c r="AD237" s="431"/>
      <c r="AE237" s="460"/>
      <c r="AF237" s="460"/>
      <c r="AG237" s="431">
        <f>+AH237+AI237</f>
        <v>300</v>
      </c>
      <c r="AH237" s="460">
        <v>288.13</v>
      </c>
      <c r="AI237" s="460">
        <v>11.87</v>
      </c>
      <c r="AJ237" s="431"/>
      <c r="AK237" s="431"/>
      <c r="AL237" s="15"/>
    </row>
    <row r="238" spans="1:41" s="14" customFormat="1" ht="23.25" customHeight="1">
      <c r="A238" s="4" t="s">
        <v>1002</v>
      </c>
      <c r="B238" s="483" t="s">
        <v>472</v>
      </c>
      <c r="C238" s="402"/>
      <c r="D238" s="402"/>
      <c r="E238" s="401">
        <v>0</v>
      </c>
      <c r="F238" s="401"/>
      <c r="G238" s="426">
        <f>SUM(G239:G251)</f>
        <v>10098.000000000002</v>
      </c>
      <c r="H238" s="426">
        <f t="shared" ref="H238:S238" si="208">SUM(H239:H251)</f>
        <v>9617.14</v>
      </c>
      <c r="I238" s="426">
        <f t="shared" si="208"/>
        <v>480.85999999999996</v>
      </c>
      <c r="J238" s="426">
        <f t="shared" si="208"/>
        <v>0</v>
      </c>
      <c r="K238" s="426">
        <f t="shared" si="208"/>
        <v>456.67160000000007</v>
      </c>
      <c r="L238" s="426">
        <f t="shared" si="208"/>
        <v>417.67160000000007</v>
      </c>
      <c r="M238" s="426">
        <f t="shared" si="208"/>
        <v>39</v>
      </c>
      <c r="N238" s="426">
        <f t="shared" si="208"/>
        <v>456.67160000000013</v>
      </c>
      <c r="O238" s="426">
        <f t="shared" si="208"/>
        <v>417.67160000000013</v>
      </c>
      <c r="P238" s="426">
        <f t="shared" si="208"/>
        <v>38.999999999999993</v>
      </c>
      <c r="Q238" s="426">
        <f t="shared" si="208"/>
        <v>10098</v>
      </c>
      <c r="R238" s="426">
        <f t="shared" si="208"/>
        <v>9617.14</v>
      </c>
      <c r="S238" s="426">
        <f t="shared" si="208"/>
        <v>480.85999999999996</v>
      </c>
      <c r="T238" s="426"/>
      <c r="U238" s="426">
        <f t="shared" ref="U238:AI238" si="209">SUM(U239:U251)</f>
        <v>6733.7983999999997</v>
      </c>
      <c r="V238" s="426">
        <f t="shared" si="209"/>
        <v>6385.6484</v>
      </c>
      <c r="W238" s="426">
        <f t="shared" si="209"/>
        <v>348.15</v>
      </c>
      <c r="X238" s="426">
        <f t="shared" si="209"/>
        <v>1817.46</v>
      </c>
      <c r="Y238" s="426">
        <f t="shared" si="209"/>
        <v>1730.91</v>
      </c>
      <c r="Z238" s="426">
        <f t="shared" si="209"/>
        <v>86.55</v>
      </c>
      <c r="AA238" s="426">
        <f t="shared" si="209"/>
        <v>2437.3383999999996</v>
      </c>
      <c r="AB238" s="426">
        <f t="shared" si="209"/>
        <v>2312.0383999999999</v>
      </c>
      <c r="AC238" s="426">
        <f t="shared" si="209"/>
        <v>125.3</v>
      </c>
      <c r="AD238" s="426">
        <f t="shared" si="209"/>
        <v>2479</v>
      </c>
      <c r="AE238" s="426">
        <f t="shared" si="209"/>
        <v>2342.6999999999998</v>
      </c>
      <c r="AF238" s="426">
        <f t="shared" si="209"/>
        <v>136.30000000000001</v>
      </c>
      <c r="AG238" s="426">
        <f t="shared" si="209"/>
        <v>3364.2015999999999</v>
      </c>
      <c r="AH238" s="426">
        <f t="shared" si="209"/>
        <v>3231.4915999999998</v>
      </c>
      <c r="AI238" s="426">
        <f t="shared" si="209"/>
        <v>132.71</v>
      </c>
      <c r="AJ238" s="426"/>
      <c r="AK238" s="426">
        <f>SUM(AK239:AK251)</f>
        <v>0</v>
      </c>
      <c r="AL238" s="16"/>
      <c r="AM238" s="357">
        <f>+'NĂM 2022'!K76+'NĂM 2023'!N92+'NĂM 2024'!J85+'NĂM 2025'!J82</f>
        <v>10098</v>
      </c>
      <c r="AN238" s="357">
        <f>+'NĂM 2022'!L76+'NĂM 2023'!O92+'NĂM 2024'!K85+'NĂM 2025'!K82</f>
        <v>9617.14</v>
      </c>
      <c r="AO238" s="357">
        <f>+'NĂM 2022'!M76+'NĂM 2023'!P92+'NĂM 2024'!L85+'NĂM 2025'!L82</f>
        <v>480.86</v>
      </c>
    </row>
    <row r="239" spans="1:41" ht="75" hidden="1">
      <c r="A239" s="8">
        <v>1</v>
      </c>
      <c r="B239" s="319" t="s">
        <v>473</v>
      </c>
      <c r="C239" s="8" t="s">
        <v>474</v>
      </c>
      <c r="D239" s="8"/>
      <c r="E239" s="8" t="s">
        <v>475</v>
      </c>
      <c r="F239" s="8" t="s">
        <v>52</v>
      </c>
      <c r="G239" s="425">
        <f t="shared" ref="G239:G251" si="210">H239+I239</f>
        <v>1817.46</v>
      </c>
      <c r="H239" s="425">
        <v>1730.91</v>
      </c>
      <c r="I239" s="425">
        <v>86.55</v>
      </c>
      <c r="J239" s="431">
        <v>0</v>
      </c>
      <c r="K239" s="460">
        <f>+G239-Q239</f>
        <v>0</v>
      </c>
      <c r="L239" s="431"/>
      <c r="M239" s="431"/>
      <c r="N239" s="460"/>
      <c r="O239" s="431"/>
      <c r="P239" s="431"/>
      <c r="Q239" s="444">
        <v>1817.46</v>
      </c>
      <c r="R239" s="431">
        <v>1730.91</v>
      </c>
      <c r="S239" s="431">
        <v>86.55</v>
      </c>
      <c r="T239" s="431"/>
      <c r="U239" s="431">
        <f>+V239+W239</f>
        <v>1817.46</v>
      </c>
      <c r="V239" s="431">
        <f>+Y239+AB239+AE239</f>
        <v>1730.91</v>
      </c>
      <c r="W239" s="431">
        <f>+Z239+AC239+AF239</f>
        <v>86.55</v>
      </c>
      <c r="X239" s="425">
        <f t="shared" ref="X239:X251" si="211">Y239+Z239</f>
        <v>1817.46</v>
      </c>
      <c r="Y239" s="425">
        <v>1730.91</v>
      </c>
      <c r="Z239" s="425">
        <v>86.55</v>
      </c>
      <c r="AA239" s="425"/>
      <c r="AB239" s="458"/>
      <c r="AC239" s="458"/>
      <c r="AD239" s="425"/>
      <c r="AE239" s="458"/>
      <c r="AF239" s="458"/>
      <c r="AG239" s="425"/>
      <c r="AH239" s="458"/>
      <c r="AI239" s="458"/>
      <c r="AJ239" s="425"/>
      <c r="AK239" s="431"/>
      <c r="AL239" s="15"/>
      <c r="AM239" s="482">
        <f>+G238-U238</f>
        <v>3364.2016000000021</v>
      </c>
      <c r="AN239" s="482">
        <f>+H238-V238</f>
        <v>3231.4915999999994</v>
      </c>
      <c r="AO239" s="482">
        <f>+I238-W238</f>
        <v>132.70999999999998</v>
      </c>
    </row>
    <row r="240" spans="1:41" ht="75" hidden="1">
      <c r="A240" s="8">
        <f>+A239+1</f>
        <v>2</v>
      </c>
      <c r="B240" s="319" t="s">
        <v>476</v>
      </c>
      <c r="C240" s="8" t="s">
        <v>474</v>
      </c>
      <c r="D240" s="8"/>
      <c r="E240" s="8" t="s">
        <v>94</v>
      </c>
      <c r="F240" s="8" t="s">
        <v>53</v>
      </c>
      <c r="G240" s="425">
        <f t="shared" si="210"/>
        <v>468.3</v>
      </c>
      <c r="H240" s="425">
        <v>446</v>
      </c>
      <c r="I240" s="425">
        <v>22.3</v>
      </c>
      <c r="J240" s="431">
        <v>0</v>
      </c>
      <c r="K240" s="460"/>
      <c r="L240" s="431"/>
      <c r="M240" s="431"/>
      <c r="N240" s="460">
        <f>+O240+P240</f>
        <v>72.109999999999985</v>
      </c>
      <c r="O240" s="431">
        <f>+R240-H240</f>
        <v>64.259999999999991</v>
      </c>
      <c r="P240" s="431">
        <f>+S240-I240</f>
        <v>7.8499999999999979</v>
      </c>
      <c r="Q240" s="444">
        <v>540.41</v>
      </c>
      <c r="R240" s="431">
        <v>510.26</v>
      </c>
      <c r="S240" s="431">
        <v>30.15</v>
      </c>
      <c r="T240" s="431"/>
      <c r="U240" s="431">
        <f t="shared" ref="U240:U251" si="212">+V240+W240</f>
        <v>540.41</v>
      </c>
      <c r="V240" s="431">
        <f t="shared" ref="V240:W251" si="213">+Y240+AB240+AE240</f>
        <v>510.26</v>
      </c>
      <c r="W240" s="431">
        <f t="shared" si="213"/>
        <v>30.15</v>
      </c>
      <c r="X240" s="425">
        <f t="shared" si="211"/>
        <v>0</v>
      </c>
      <c r="Y240" s="431"/>
      <c r="Z240" s="431"/>
      <c r="AA240" s="431">
        <f>+AB240+AC240</f>
        <v>540.41</v>
      </c>
      <c r="AB240" s="460">
        <v>510.26</v>
      </c>
      <c r="AC240" s="460">
        <v>30.15</v>
      </c>
      <c r="AD240" s="431"/>
      <c r="AE240" s="460"/>
      <c r="AF240" s="460"/>
      <c r="AG240" s="431"/>
      <c r="AH240" s="460"/>
      <c r="AI240" s="460"/>
      <c r="AJ240" s="431"/>
      <c r="AK240" s="431"/>
      <c r="AL240" s="15"/>
      <c r="AM240" s="490">
        <f>+AM239-AG238</f>
        <v>0</v>
      </c>
      <c r="AN240" s="490">
        <f t="shared" ref="AN240:AO240" si="214">+AN239-AH238</f>
        <v>0</v>
      </c>
      <c r="AO240" s="490">
        <f t="shared" si="214"/>
        <v>0</v>
      </c>
    </row>
    <row r="241" spans="1:41" ht="75" hidden="1">
      <c r="A241" s="8">
        <f t="shared" ref="A241:A251" si="215">+A240+1</f>
        <v>3</v>
      </c>
      <c r="B241" s="319" t="s">
        <v>477</v>
      </c>
      <c r="C241" s="8" t="s">
        <v>478</v>
      </c>
      <c r="D241" s="8"/>
      <c r="E241" s="8" t="s">
        <v>94</v>
      </c>
      <c r="F241" s="8" t="s">
        <v>53</v>
      </c>
      <c r="G241" s="425">
        <f t="shared" si="210"/>
        <v>468.3</v>
      </c>
      <c r="H241" s="425">
        <v>446</v>
      </c>
      <c r="I241" s="425">
        <v>22.3</v>
      </c>
      <c r="J241" s="431">
        <v>0</v>
      </c>
      <c r="K241" s="460"/>
      <c r="L241" s="431"/>
      <c r="M241" s="431"/>
      <c r="N241" s="460">
        <f>+O241+P241</f>
        <v>72.099999999999994</v>
      </c>
      <c r="O241" s="431">
        <f>+R241-H241</f>
        <v>64.25</v>
      </c>
      <c r="P241" s="431">
        <f>+S241-I241</f>
        <v>7.8499999999999979</v>
      </c>
      <c r="Q241" s="444">
        <v>540.4</v>
      </c>
      <c r="R241" s="431">
        <v>510.25</v>
      </c>
      <c r="S241" s="431">
        <v>30.15</v>
      </c>
      <c r="T241" s="431"/>
      <c r="U241" s="431">
        <f t="shared" si="212"/>
        <v>540.4</v>
      </c>
      <c r="V241" s="431">
        <f t="shared" si="213"/>
        <v>510.25</v>
      </c>
      <c r="W241" s="431">
        <f t="shared" si="213"/>
        <v>30.15</v>
      </c>
      <c r="X241" s="425">
        <f t="shared" si="211"/>
        <v>0</v>
      </c>
      <c r="Y241" s="431"/>
      <c r="Z241" s="431"/>
      <c r="AA241" s="431">
        <f>+AB241+AC241</f>
        <v>540.4</v>
      </c>
      <c r="AB241" s="460">
        <v>510.25</v>
      </c>
      <c r="AC241" s="460">
        <v>30.15</v>
      </c>
      <c r="AD241" s="431"/>
      <c r="AE241" s="460"/>
      <c r="AF241" s="460"/>
      <c r="AG241" s="431"/>
      <c r="AH241" s="460"/>
      <c r="AI241" s="460"/>
      <c r="AJ241" s="431"/>
      <c r="AK241" s="431"/>
      <c r="AL241" s="15"/>
    </row>
    <row r="242" spans="1:41" ht="30" hidden="1">
      <c r="A242" s="8">
        <f t="shared" si="215"/>
        <v>4</v>
      </c>
      <c r="B242" s="319" t="s">
        <v>479</v>
      </c>
      <c r="C242" s="8" t="s">
        <v>472</v>
      </c>
      <c r="D242" s="8"/>
      <c r="E242" s="8" t="s">
        <v>480</v>
      </c>
      <c r="F242" s="8" t="s">
        <v>53</v>
      </c>
      <c r="G242" s="425">
        <f t="shared" si="210"/>
        <v>315</v>
      </c>
      <c r="H242" s="425">
        <v>300</v>
      </c>
      <c r="I242" s="425">
        <v>15</v>
      </c>
      <c r="J242" s="431">
        <v>0</v>
      </c>
      <c r="K242" s="460">
        <f>+L242+M242</f>
        <v>4.9309999999999832</v>
      </c>
      <c r="L242" s="431">
        <f>+H242-R242</f>
        <v>4.9309999999999832</v>
      </c>
      <c r="M242" s="431"/>
      <c r="N242" s="460"/>
      <c r="O242" s="431"/>
      <c r="P242" s="431"/>
      <c r="Q242" s="444">
        <v>310.06900000000002</v>
      </c>
      <c r="R242" s="431">
        <v>295.06900000000002</v>
      </c>
      <c r="S242" s="431">
        <v>15</v>
      </c>
      <c r="T242" s="431"/>
      <c r="U242" s="431">
        <f t="shared" si="212"/>
        <v>310.06900000000002</v>
      </c>
      <c r="V242" s="431">
        <f t="shared" si="213"/>
        <v>295.06900000000002</v>
      </c>
      <c r="W242" s="431">
        <f t="shared" si="213"/>
        <v>15</v>
      </c>
      <c r="X242" s="425">
        <f t="shared" si="211"/>
        <v>0</v>
      </c>
      <c r="Y242" s="431"/>
      <c r="Z242" s="431"/>
      <c r="AA242" s="431">
        <f>+AB242+AC242</f>
        <v>310.06900000000002</v>
      </c>
      <c r="AB242" s="460">
        <f>300-4.931</f>
        <v>295.06900000000002</v>
      </c>
      <c r="AC242" s="460">
        <v>15</v>
      </c>
      <c r="AD242" s="431"/>
      <c r="AE242" s="460"/>
      <c r="AF242" s="460"/>
      <c r="AG242" s="431"/>
      <c r="AH242" s="460"/>
      <c r="AI242" s="460"/>
      <c r="AJ242" s="431"/>
      <c r="AK242" s="431"/>
      <c r="AL242" s="15"/>
    </row>
    <row r="243" spans="1:41" ht="30" hidden="1">
      <c r="A243" s="8">
        <f t="shared" si="215"/>
        <v>5</v>
      </c>
      <c r="B243" s="319" t="s">
        <v>484</v>
      </c>
      <c r="C243" s="8" t="s">
        <v>482</v>
      </c>
      <c r="D243" s="8"/>
      <c r="E243" s="8" t="s">
        <v>483</v>
      </c>
      <c r="F243" s="8" t="s">
        <v>53</v>
      </c>
      <c r="G243" s="425">
        <f t="shared" si="210"/>
        <v>1050</v>
      </c>
      <c r="H243" s="425">
        <v>1000</v>
      </c>
      <c r="I243" s="425">
        <v>50</v>
      </c>
      <c r="J243" s="431">
        <v>0</v>
      </c>
      <c r="K243" s="460">
        <f>+L243+M243</f>
        <v>3.5406000000000404</v>
      </c>
      <c r="L243" s="431">
        <f>+H243-R243</f>
        <v>3.5406000000000404</v>
      </c>
      <c r="M243" s="431"/>
      <c r="N243" s="460"/>
      <c r="O243" s="431"/>
      <c r="P243" s="431"/>
      <c r="Q243" s="444">
        <v>1046.4594</v>
      </c>
      <c r="R243" s="431">
        <v>996.45939999999996</v>
      </c>
      <c r="S243" s="431">
        <v>50</v>
      </c>
      <c r="T243" s="431"/>
      <c r="U243" s="431">
        <f t="shared" si="212"/>
        <v>1046.4594</v>
      </c>
      <c r="V243" s="431">
        <f t="shared" si="213"/>
        <v>996.45939999999996</v>
      </c>
      <c r="W243" s="431">
        <f t="shared" si="213"/>
        <v>50</v>
      </c>
      <c r="X243" s="425">
        <f t="shared" si="211"/>
        <v>0</v>
      </c>
      <c r="Y243" s="431"/>
      <c r="Z243" s="431"/>
      <c r="AA243" s="431">
        <f>+AB243+AC243</f>
        <v>1046.4594</v>
      </c>
      <c r="AB243" s="460">
        <f>1000-3.5406</f>
        <v>996.45939999999996</v>
      </c>
      <c r="AC243" s="460">
        <v>50</v>
      </c>
      <c r="AD243" s="431"/>
      <c r="AE243" s="460"/>
      <c r="AF243" s="460"/>
      <c r="AG243" s="431"/>
      <c r="AH243" s="460"/>
      <c r="AI243" s="460"/>
      <c r="AJ243" s="431"/>
      <c r="AK243" s="431"/>
      <c r="AL243" s="15"/>
    </row>
    <row r="244" spans="1:41" ht="30" hidden="1">
      <c r="A244" s="8">
        <f t="shared" si="215"/>
        <v>6</v>
      </c>
      <c r="B244" s="319" t="s">
        <v>1158</v>
      </c>
      <c r="C244" s="8" t="s">
        <v>478</v>
      </c>
      <c r="D244" s="8"/>
      <c r="E244" s="8" t="s">
        <v>483</v>
      </c>
      <c r="F244" s="8" t="s">
        <v>54</v>
      </c>
      <c r="G244" s="425">
        <f>H244+I244</f>
        <v>1323</v>
      </c>
      <c r="H244" s="425">
        <v>1260</v>
      </c>
      <c r="I244" s="425">
        <v>63</v>
      </c>
      <c r="J244" s="431">
        <v>0</v>
      </c>
      <c r="K244" s="460">
        <f>+L244+M244</f>
        <v>9.2000000000000455</v>
      </c>
      <c r="L244" s="431">
        <f>+H244-R244</f>
        <v>9.2000000000000455</v>
      </c>
      <c r="M244" s="431"/>
      <c r="N244" s="460">
        <f>+O244+P244</f>
        <v>9.2999999999999972</v>
      </c>
      <c r="O244" s="431"/>
      <c r="P244" s="431">
        <f>+S244-I244</f>
        <v>9.2999999999999972</v>
      </c>
      <c r="Q244" s="444">
        <v>1323.1</v>
      </c>
      <c r="R244" s="431">
        <v>1250.8</v>
      </c>
      <c r="S244" s="431">
        <v>72.3</v>
      </c>
      <c r="T244" s="138" t="s">
        <v>1165</v>
      </c>
      <c r="U244" s="431">
        <f>+V244+W244</f>
        <v>1323.1</v>
      </c>
      <c r="V244" s="431">
        <f>+Y244+AB244+AE244</f>
        <v>1250.8</v>
      </c>
      <c r="W244" s="431">
        <f>+Z244+AC244+AF244</f>
        <v>72.3</v>
      </c>
      <c r="X244" s="425">
        <f>Y244+Z244</f>
        <v>0</v>
      </c>
      <c r="Y244" s="431"/>
      <c r="Z244" s="431"/>
      <c r="AA244" s="431"/>
      <c r="AB244" s="460"/>
      <c r="AC244" s="460"/>
      <c r="AD244" s="431">
        <f>+AE244+AF244</f>
        <v>1323.1</v>
      </c>
      <c r="AE244" s="460">
        <v>1250.8</v>
      </c>
      <c r="AF244" s="460">
        <v>72.3</v>
      </c>
      <c r="AG244" s="431"/>
      <c r="AH244" s="460"/>
      <c r="AI244" s="460"/>
      <c r="AJ244" s="431"/>
      <c r="AK244" s="431"/>
      <c r="AL244" s="15"/>
    </row>
    <row r="245" spans="1:41" ht="75" hidden="1">
      <c r="A245" s="8">
        <f t="shared" si="215"/>
        <v>7</v>
      </c>
      <c r="B245" s="319" t="s">
        <v>494</v>
      </c>
      <c r="C245" s="8" t="s">
        <v>495</v>
      </c>
      <c r="D245" s="8"/>
      <c r="E245" s="8" t="s">
        <v>496</v>
      </c>
      <c r="F245" s="8" t="s">
        <v>54</v>
      </c>
      <c r="G245" s="425">
        <f>H245+I245</f>
        <v>1050</v>
      </c>
      <c r="H245" s="425">
        <v>1000</v>
      </c>
      <c r="I245" s="425">
        <v>50</v>
      </c>
      <c r="J245" s="431"/>
      <c r="K245" s="460"/>
      <c r="L245" s="431"/>
      <c r="M245" s="431"/>
      <c r="N245" s="460">
        <f>+O245+P245</f>
        <v>105.90000000000009</v>
      </c>
      <c r="O245" s="431">
        <f>+R245-H245</f>
        <v>91.900000000000091</v>
      </c>
      <c r="P245" s="431">
        <f>+S245-I245</f>
        <v>14</v>
      </c>
      <c r="Q245" s="444">
        <v>1155.9000000000001</v>
      </c>
      <c r="R245" s="431">
        <v>1091.9000000000001</v>
      </c>
      <c r="S245" s="431">
        <v>64</v>
      </c>
      <c r="T245" s="431"/>
      <c r="U245" s="431">
        <f>+V245+W245</f>
        <v>1155.9000000000001</v>
      </c>
      <c r="V245" s="431">
        <f>+Y245+AB245+AE245</f>
        <v>1091.9000000000001</v>
      </c>
      <c r="W245" s="431">
        <f>+Z245+AC245+AF245</f>
        <v>64</v>
      </c>
      <c r="X245" s="425">
        <f>Y245+Z245</f>
        <v>0</v>
      </c>
      <c r="Y245" s="431"/>
      <c r="Z245" s="431"/>
      <c r="AA245" s="431"/>
      <c r="AB245" s="460"/>
      <c r="AC245" s="460"/>
      <c r="AD245" s="431">
        <f>+AE245+AF245</f>
        <v>1155.9000000000001</v>
      </c>
      <c r="AE245" s="460">
        <v>1091.9000000000001</v>
      </c>
      <c r="AF245" s="460">
        <v>64</v>
      </c>
      <c r="AG245" s="431"/>
      <c r="AH245" s="460"/>
      <c r="AI245" s="460"/>
      <c r="AJ245" s="431"/>
      <c r="AK245" s="431"/>
      <c r="AL245" s="15"/>
    </row>
    <row r="246" spans="1:41" ht="75" hidden="1">
      <c r="A246" s="8">
        <f t="shared" si="215"/>
        <v>8</v>
      </c>
      <c r="B246" s="319" t="s">
        <v>485</v>
      </c>
      <c r="C246" s="8" t="s">
        <v>486</v>
      </c>
      <c r="D246" s="8"/>
      <c r="E246" s="8" t="s">
        <v>128</v>
      </c>
      <c r="F246" s="8" t="s">
        <v>55</v>
      </c>
      <c r="G246" s="425">
        <f t="shared" si="210"/>
        <v>525</v>
      </c>
      <c r="H246" s="425">
        <v>500</v>
      </c>
      <c r="I246" s="425">
        <v>25</v>
      </c>
      <c r="J246" s="431"/>
      <c r="K246" s="460">
        <f t="shared" ref="K246:K249" si="216">+G246-Q246</f>
        <v>0</v>
      </c>
      <c r="L246" s="431"/>
      <c r="M246" s="431"/>
      <c r="N246" s="460"/>
      <c r="O246" s="431"/>
      <c r="P246" s="431"/>
      <c r="Q246" s="431">
        <f>+R246+S246</f>
        <v>525</v>
      </c>
      <c r="R246" s="460">
        <v>500</v>
      </c>
      <c r="S246" s="460">
        <v>25</v>
      </c>
      <c r="T246" s="431"/>
      <c r="U246" s="431">
        <f t="shared" si="212"/>
        <v>0</v>
      </c>
      <c r="V246" s="431">
        <f t="shared" si="213"/>
        <v>0</v>
      </c>
      <c r="W246" s="431">
        <f t="shared" si="213"/>
        <v>0</v>
      </c>
      <c r="X246" s="425">
        <f t="shared" si="211"/>
        <v>0</v>
      </c>
      <c r="Y246" s="431"/>
      <c r="Z246" s="431"/>
      <c r="AA246" s="431"/>
      <c r="AB246" s="460"/>
      <c r="AC246" s="460"/>
      <c r="AD246" s="431"/>
      <c r="AE246" s="460"/>
      <c r="AF246" s="460"/>
      <c r="AG246" s="431">
        <f>+AH246+AI246</f>
        <v>525</v>
      </c>
      <c r="AH246" s="460">
        <v>500</v>
      </c>
      <c r="AI246" s="460">
        <v>25</v>
      </c>
      <c r="AJ246" s="431"/>
      <c r="AK246" s="431"/>
      <c r="AL246" s="15"/>
    </row>
    <row r="247" spans="1:41" ht="75" hidden="1">
      <c r="A247" s="8">
        <f t="shared" si="215"/>
        <v>9</v>
      </c>
      <c r="B247" s="319" t="s">
        <v>489</v>
      </c>
      <c r="C247" s="8" t="s">
        <v>472</v>
      </c>
      <c r="D247" s="8"/>
      <c r="E247" s="8" t="s">
        <v>159</v>
      </c>
      <c r="F247" s="8" t="s">
        <v>55</v>
      </c>
      <c r="G247" s="425">
        <f t="shared" si="210"/>
        <v>509.25</v>
      </c>
      <c r="H247" s="425">
        <v>485</v>
      </c>
      <c r="I247" s="425">
        <v>24.25</v>
      </c>
      <c r="J247" s="431"/>
      <c r="K247" s="460">
        <f t="shared" si="216"/>
        <v>0</v>
      </c>
      <c r="L247" s="431"/>
      <c r="M247" s="431"/>
      <c r="N247" s="460"/>
      <c r="O247" s="431"/>
      <c r="P247" s="431"/>
      <c r="Q247" s="425">
        <f t="shared" ref="Q247:Q248" si="217">R247+S247</f>
        <v>509.25</v>
      </c>
      <c r="R247" s="425">
        <v>485</v>
      </c>
      <c r="S247" s="425">
        <v>24.25</v>
      </c>
      <c r="T247" s="431"/>
      <c r="U247" s="431">
        <f t="shared" si="212"/>
        <v>0</v>
      </c>
      <c r="V247" s="431">
        <f t="shared" si="213"/>
        <v>0</v>
      </c>
      <c r="W247" s="431">
        <f t="shared" si="213"/>
        <v>0</v>
      </c>
      <c r="X247" s="425">
        <f t="shared" si="211"/>
        <v>0</v>
      </c>
      <c r="Y247" s="431"/>
      <c r="Z247" s="431"/>
      <c r="AA247" s="431"/>
      <c r="AB247" s="460"/>
      <c r="AC247" s="460"/>
      <c r="AD247" s="431"/>
      <c r="AE247" s="460"/>
      <c r="AF247" s="460"/>
      <c r="AG247" s="425">
        <f t="shared" ref="AG247:AG248" si="218">AH247+AI247</f>
        <v>509.25</v>
      </c>
      <c r="AH247" s="425">
        <v>485</v>
      </c>
      <c r="AI247" s="425">
        <v>24.25</v>
      </c>
      <c r="AJ247" s="431"/>
      <c r="AK247" s="431"/>
      <c r="AL247" s="15"/>
    </row>
    <row r="248" spans="1:41" ht="45" hidden="1">
      <c r="A248" s="8">
        <f t="shared" si="215"/>
        <v>10</v>
      </c>
      <c r="B248" s="319" t="s">
        <v>490</v>
      </c>
      <c r="C248" s="8" t="s">
        <v>1176</v>
      </c>
      <c r="D248" s="8"/>
      <c r="E248" s="8" t="s">
        <v>491</v>
      </c>
      <c r="F248" s="8" t="s">
        <v>55</v>
      </c>
      <c r="G248" s="425">
        <f t="shared" si="210"/>
        <v>525</v>
      </c>
      <c r="H248" s="425">
        <v>500</v>
      </c>
      <c r="I248" s="425">
        <v>25</v>
      </c>
      <c r="J248" s="431"/>
      <c r="K248" s="460"/>
      <c r="L248" s="431"/>
      <c r="M248" s="431"/>
      <c r="N248" s="460">
        <f>+O248+P248</f>
        <v>197.26160000000004</v>
      </c>
      <c r="O248" s="431">
        <f>+R248-H248</f>
        <v>197.26160000000004</v>
      </c>
      <c r="P248" s="431">
        <f>+S248-I248</f>
        <v>0</v>
      </c>
      <c r="Q248" s="425">
        <f t="shared" si="217"/>
        <v>722.26160000000004</v>
      </c>
      <c r="R248" s="425">
        <v>697.26160000000004</v>
      </c>
      <c r="S248" s="425">
        <v>25</v>
      </c>
      <c r="T248" s="431"/>
      <c r="U248" s="431">
        <f t="shared" si="212"/>
        <v>0</v>
      </c>
      <c r="V248" s="431">
        <f t="shared" si="213"/>
        <v>0</v>
      </c>
      <c r="W248" s="431">
        <f t="shared" si="213"/>
        <v>0</v>
      </c>
      <c r="X248" s="425">
        <f t="shared" si="211"/>
        <v>0</v>
      </c>
      <c r="Y248" s="431"/>
      <c r="Z248" s="431"/>
      <c r="AA248" s="431"/>
      <c r="AB248" s="460"/>
      <c r="AC248" s="460"/>
      <c r="AD248" s="431"/>
      <c r="AE248" s="460"/>
      <c r="AF248" s="460"/>
      <c r="AG248" s="425">
        <f t="shared" si="218"/>
        <v>722.26160000000004</v>
      </c>
      <c r="AH248" s="425">
        <v>697.26160000000004</v>
      </c>
      <c r="AI248" s="425">
        <v>25</v>
      </c>
      <c r="AJ248" s="431"/>
      <c r="AK248" s="431"/>
      <c r="AL248" s="15"/>
    </row>
    <row r="249" spans="1:41" ht="45" hidden="1">
      <c r="A249" s="8">
        <f t="shared" si="215"/>
        <v>11</v>
      </c>
      <c r="B249" s="319" t="s">
        <v>1175</v>
      </c>
      <c r="C249" s="8" t="s">
        <v>1176</v>
      </c>
      <c r="D249" s="8"/>
      <c r="E249" s="8" t="s">
        <v>493</v>
      </c>
      <c r="F249" s="8" t="s">
        <v>55</v>
      </c>
      <c r="G249" s="425">
        <f t="shared" si="210"/>
        <v>630</v>
      </c>
      <c r="H249" s="425">
        <v>600</v>
      </c>
      <c r="I249" s="425">
        <v>30</v>
      </c>
      <c r="J249" s="431"/>
      <c r="K249" s="460">
        <f t="shared" si="216"/>
        <v>0</v>
      </c>
      <c r="L249" s="431"/>
      <c r="M249" s="431"/>
      <c r="N249" s="460"/>
      <c r="O249" s="431"/>
      <c r="P249" s="431"/>
      <c r="Q249" s="425">
        <f>R249+S249</f>
        <v>630</v>
      </c>
      <c r="R249" s="425">
        <v>600</v>
      </c>
      <c r="S249" s="425">
        <v>30</v>
      </c>
      <c r="T249" s="138" t="s">
        <v>1165</v>
      </c>
      <c r="U249" s="431">
        <f t="shared" si="212"/>
        <v>0</v>
      </c>
      <c r="V249" s="431">
        <f t="shared" si="213"/>
        <v>0</v>
      </c>
      <c r="W249" s="431">
        <f t="shared" si="213"/>
        <v>0</v>
      </c>
      <c r="X249" s="425">
        <f t="shared" si="211"/>
        <v>0</v>
      </c>
      <c r="Y249" s="431"/>
      <c r="Z249" s="431"/>
      <c r="AA249" s="431"/>
      <c r="AB249" s="460"/>
      <c r="AC249" s="460"/>
      <c r="AD249" s="431"/>
      <c r="AE249" s="460"/>
      <c r="AF249" s="460"/>
      <c r="AG249" s="425">
        <f>AH249+AI249</f>
        <v>630</v>
      </c>
      <c r="AH249" s="425">
        <v>600</v>
      </c>
      <c r="AI249" s="425">
        <v>30</v>
      </c>
      <c r="AJ249" s="431"/>
      <c r="AK249" s="431"/>
      <c r="AL249" s="15"/>
    </row>
    <row r="250" spans="1:41" ht="75" hidden="1">
      <c r="A250" s="8">
        <f t="shared" si="215"/>
        <v>12</v>
      </c>
      <c r="B250" s="319" t="s">
        <v>986</v>
      </c>
      <c r="C250" s="8" t="s">
        <v>498</v>
      </c>
      <c r="D250" s="8"/>
      <c r="E250" s="8" t="s">
        <v>326</v>
      </c>
      <c r="F250" s="8" t="s">
        <v>55</v>
      </c>
      <c r="G250" s="425">
        <f t="shared" si="210"/>
        <v>996.69</v>
      </c>
      <c r="H250" s="425">
        <v>949.23</v>
      </c>
      <c r="I250" s="425">
        <v>47.46</v>
      </c>
      <c r="J250" s="431"/>
      <c r="K250" s="460">
        <f>+L250+M250</f>
        <v>19</v>
      </c>
      <c r="L250" s="431">
        <f>+H250-R250</f>
        <v>0</v>
      </c>
      <c r="M250" s="431">
        <f>+I250-S250</f>
        <v>19</v>
      </c>
      <c r="N250" s="460"/>
      <c r="O250" s="431"/>
      <c r="P250" s="431"/>
      <c r="Q250" s="425">
        <f t="shared" ref="Q250" si="219">R250+S250</f>
        <v>977.69</v>
      </c>
      <c r="R250" s="425">
        <v>949.23</v>
      </c>
      <c r="S250" s="425">
        <v>28.46</v>
      </c>
      <c r="T250" s="431"/>
      <c r="U250" s="431">
        <f t="shared" si="212"/>
        <v>0</v>
      </c>
      <c r="V250" s="431">
        <f t="shared" si="213"/>
        <v>0</v>
      </c>
      <c r="W250" s="431">
        <f t="shared" si="213"/>
        <v>0</v>
      </c>
      <c r="X250" s="425">
        <f t="shared" si="211"/>
        <v>0</v>
      </c>
      <c r="Y250" s="431"/>
      <c r="Z250" s="431"/>
      <c r="AA250" s="431"/>
      <c r="AB250" s="460"/>
      <c r="AC250" s="460"/>
      <c r="AD250" s="431"/>
      <c r="AE250" s="460"/>
      <c r="AF250" s="460"/>
      <c r="AG250" s="425">
        <f t="shared" ref="AG250" si="220">AH250+AI250</f>
        <v>977.69</v>
      </c>
      <c r="AH250" s="425">
        <v>949.23</v>
      </c>
      <c r="AI250" s="425">
        <v>28.46</v>
      </c>
      <c r="AJ250" s="431"/>
      <c r="AK250" s="431"/>
      <c r="AL250" s="15"/>
    </row>
    <row r="251" spans="1:41" ht="30" hidden="1">
      <c r="A251" s="8">
        <f t="shared" si="215"/>
        <v>13</v>
      </c>
      <c r="B251" s="319" t="s">
        <v>487</v>
      </c>
      <c r="C251" s="8" t="s">
        <v>472</v>
      </c>
      <c r="D251" s="8"/>
      <c r="E251" s="8" t="s">
        <v>488</v>
      </c>
      <c r="F251" s="8" t="s">
        <v>55</v>
      </c>
      <c r="G251" s="425">
        <f t="shared" si="210"/>
        <v>420</v>
      </c>
      <c r="H251" s="425">
        <v>400</v>
      </c>
      <c r="I251" s="425">
        <v>20</v>
      </c>
      <c r="J251" s="431"/>
      <c r="K251" s="425">
        <f t="shared" ref="K251" si="221">L251+M251</f>
        <v>420</v>
      </c>
      <c r="L251" s="425">
        <v>400</v>
      </c>
      <c r="M251" s="425">
        <v>20</v>
      </c>
      <c r="N251" s="460"/>
      <c r="O251" s="431"/>
      <c r="P251" s="431"/>
      <c r="Q251" s="431"/>
      <c r="R251" s="460"/>
      <c r="S251" s="460"/>
      <c r="T251" s="513" t="s">
        <v>1177</v>
      </c>
      <c r="U251" s="431">
        <f t="shared" si="212"/>
        <v>0</v>
      </c>
      <c r="V251" s="431">
        <f t="shared" si="213"/>
        <v>0</v>
      </c>
      <c r="W251" s="431">
        <f t="shared" si="213"/>
        <v>0</v>
      </c>
      <c r="X251" s="425">
        <f t="shared" si="211"/>
        <v>0</v>
      </c>
      <c r="Y251" s="431"/>
      <c r="Z251" s="431"/>
      <c r="AA251" s="431"/>
      <c r="AB251" s="460"/>
      <c r="AC251" s="460"/>
      <c r="AD251" s="431"/>
      <c r="AE251" s="460"/>
      <c r="AF251" s="460"/>
      <c r="AG251" s="431"/>
      <c r="AH251" s="460"/>
      <c r="AI251" s="460"/>
      <c r="AJ251" s="431"/>
      <c r="AK251" s="431"/>
      <c r="AL251" s="15"/>
    </row>
    <row r="252" spans="1:41" s="14" customFormat="1" ht="23.25" customHeight="1">
      <c r="A252" s="4" t="s">
        <v>1003</v>
      </c>
      <c r="B252" s="483" t="s">
        <v>500</v>
      </c>
      <c r="C252" s="402"/>
      <c r="D252" s="402"/>
      <c r="E252" s="401">
        <v>0</v>
      </c>
      <c r="F252" s="401"/>
      <c r="G252" s="426">
        <f>SUM(G253:G284)</f>
        <v>11087.65</v>
      </c>
      <c r="H252" s="426">
        <f t="shared" ref="H252:AK252" si="222">SUM(H253:H284)</f>
        <v>10562.25</v>
      </c>
      <c r="I252" s="426">
        <f t="shared" si="222"/>
        <v>525.4</v>
      </c>
      <c r="J252" s="426">
        <f t="shared" si="222"/>
        <v>0</v>
      </c>
      <c r="K252" s="426">
        <f t="shared" si="222"/>
        <v>2042.37</v>
      </c>
      <c r="L252" s="426">
        <f t="shared" si="222"/>
        <v>1931.46</v>
      </c>
      <c r="M252" s="426">
        <f t="shared" si="222"/>
        <v>110.91</v>
      </c>
      <c r="N252" s="426">
        <f t="shared" si="222"/>
        <v>2042.37</v>
      </c>
      <c r="O252" s="426">
        <f t="shared" si="222"/>
        <v>1931.46</v>
      </c>
      <c r="P252" s="426">
        <f t="shared" si="222"/>
        <v>110.91</v>
      </c>
      <c r="Q252" s="426">
        <f t="shared" si="222"/>
        <v>11087.65</v>
      </c>
      <c r="R252" s="426">
        <f t="shared" si="222"/>
        <v>10562.249999999998</v>
      </c>
      <c r="S252" s="426">
        <f t="shared" si="222"/>
        <v>525.4</v>
      </c>
      <c r="T252" s="426"/>
      <c r="U252" s="426">
        <f t="shared" si="222"/>
        <v>7403.64</v>
      </c>
      <c r="V252" s="426">
        <f t="shared" si="222"/>
        <v>7022.44</v>
      </c>
      <c r="W252" s="426">
        <f t="shared" si="222"/>
        <v>381.2</v>
      </c>
      <c r="X252" s="426">
        <f t="shared" si="222"/>
        <v>1995</v>
      </c>
      <c r="Y252" s="426">
        <f t="shared" si="222"/>
        <v>1901</v>
      </c>
      <c r="Z252" s="426">
        <f t="shared" si="222"/>
        <v>94</v>
      </c>
      <c r="AA252" s="426">
        <f t="shared" si="222"/>
        <v>2686.14</v>
      </c>
      <c r="AB252" s="426">
        <f t="shared" si="222"/>
        <v>2548.54</v>
      </c>
      <c r="AC252" s="426">
        <f t="shared" si="222"/>
        <v>137.6</v>
      </c>
      <c r="AD252" s="426">
        <f t="shared" si="222"/>
        <v>2722.5</v>
      </c>
      <c r="AE252" s="426">
        <f t="shared" si="222"/>
        <v>2572.9</v>
      </c>
      <c r="AF252" s="426">
        <f t="shared" si="222"/>
        <v>149.60000000000002</v>
      </c>
      <c r="AG252" s="426">
        <f t="shared" si="222"/>
        <v>3684.0099999999998</v>
      </c>
      <c r="AH252" s="426">
        <f t="shared" si="222"/>
        <v>3539.81</v>
      </c>
      <c r="AI252" s="426">
        <f t="shared" si="222"/>
        <v>144.20000000000002</v>
      </c>
      <c r="AJ252" s="426"/>
      <c r="AK252" s="426">
        <f t="shared" si="222"/>
        <v>0</v>
      </c>
      <c r="AL252" s="16"/>
      <c r="AM252" s="357">
        <f>+'NĂM 2022'!K78+'NĂM 2023'!N98+'NĂM 2024'!J90+'NĂM 2025'!J86</f>
        <v>11087.65</v>
      </c>
      <c r="AN252" s="357">
        <f>+'NĂM 2022'!L78+'NĂM 2023'!O98+'NĂM 2024'!K90+'NĂM 2025'!K86</f>
        <v>10562.25</v>
      </c>
      <c r="AO252" s="357">
        <f>+'NĂM 2022'!M78+'NĂM 2023'!P98+'NĂM 2024'!L90+'NĂM 2025'!L86</f>
        <v>525.4</v>
      </c>
    </row>
    <row r="253" spans="1:41" ht="75" hidden="1">
      <c r="A253" s="8">
        <v>1</v>
      </c>
      <c r="B253" s="319" t="s">
        <v>501</v>
      </c>
      <c r="C253" s="8" t="s">
        <v>502</v>
      </c>
      <c r="D253" s="8"/>
      <c r="E253" s="8" t="s">
        <v>94</v>
      </c>
      <c r="F253" s="8" t="s">
        <v>52</v>
      </c>
      <c r="G253" s="481">
        <f>H253+I253</f>
        <v>430.5</v>
      </c>
      <c r="H253" s="481">
        <v>410</v>
      </c>
      <c r="I253" s="481">
        <v>20.5</v>
      </c>
      <c r="J253" s="487">
        <v>0</v>
      </c>
      <c r="K253" s="461">
        <f>+G253-Q253</f>
        <v>0</v>
      </c>
      <c r="L253" s="487"/>
      <c r="M253" s="487"/>
      <c r="N253" s="461"/>
      <c r="O253" s="487"/>
      <c r="P253" s="487"/>
      <c r="Q253" s="430">
        <f>+R253+S253</f>
        <v>430.5</v>
      </c>
      <c r="R253" s="487">
        <v>410</v>
      </c>
      <c r="S253" s="487">
        <v>20.5</v>
      </c>
      <c r="T253" s="487"/>
      <c r="U253" s="487">
        <f>+V253+W253</f>
        <v>430.5</v>
      </c>
      <c r="V253" s="487">
        <f>+Y253+AB253+AE253</f>
        <v>410</v>
      </c>
      <c r="W253" s="487">
        <f>+Z253+AC253+AF253</f>
        <v>20.5</v>
      </c>
      <c r="X253" s="481">
        <f>Y253+Z253</f>
        <v>430.5</v>
      </c>
      <c r="Y253" s="481">
        <v>410</v>
      </c>
      <c r="Z253" s="481">
        <v>20.5</v>
      </c>
      <c r="AA253" s="481"/>
      <c r="AB253" s="481"/>
      <c r="AC253" s="481"/>
      <c r="AD253" s="481"/>
      <c r="AE253" s="481"/>
      <c r="AF253" s="481"/>
      <c r="AG253" s="481"/>
      <c r="AH253" s="481"/>
      <c r="AI253" s="481"/>
      <c r="AJ253" s="481"/>
      <c r="AK253" s="431"/>
      <c r="AL253" s="15"/>
      <c r="AM253" s="482">
        <f>+G252-U252</f>
        <v>3684.0099999999993</v>
      </c>
      <c r="AN253" s="482">
        <f>+H252-V252</f>
        <v>3539.8100000000004</v>
      </c>
      <c r="AO253" s="482">
        <f>+I252-W252</f>
        <v>144.19999999999999</v>
      </c>
    </row>
    <row r="254" spans="1:41" ht="75" hidden="1">
      <c r="A254" s="8">
        <f>+A253+1</f>
        <v>2</v>
      </c>
      <c r="B254" s="319" t="s">
        <v>503</v>
      </c>
      <c r="C254" s="8" t="s">
        <v>504</v>
      </c>
      <c r="D254" s="8"/>
      <c r="E254" s="8" t="s">
        <v>94</v>
      </c>
      <c r="F254" s="8" t="s">
        <v>52</v>
      </c>
      <c r="G254" s="481">
        <f>H254+I254</f>
        <v>430.5</v>
      </c>
      <c r="H254" s="481">
        <v>410</v>
      </c>
      <c r="I254" s="481">
        <v>20.5</v>
      </c>
      <c r="J254" s="487">
        <v>0</v>
      </c>
      <c r="K254" s="461">
        <f t="shared" ref="K254:K276" si="223">+G254-Q254</f>
        <v>0</v>
      </c>
      <c r="L254" s="487"/>
      <c r="M254" s="487"/>
      <c r="N254" s="461"/>
      <c r="O254" s="487"/>
      <c r="P254" s="487"/>
      <c r="Q254" s="430">
        <f t="shared" ref="Q254:Q275" si="224">+R254+S254</f>
        <v>430.5</v>
      </c>
      <c r="R254" s="487">
        <v>410</v>
      </c>
      <c r="S254" s="487">
        <v>20.5</v>
      </c>
      <c r="T254" s="487"/>
      <c r="U254" s="487">
        <f t="shared" ref="U254:U284" si="225">+V254+W254</f>
        <v>430.5</v>
      </c>
      <c r="V254" s="487">
        <f t="shared" ref="V254:W278" si="226">+Y254+AB254+AE254</f>
        <v>410</v>
      </c>
      <c r="W254" s="487">
        <f t="shared" si="226"/>
        <v>20.5</v>
      </c>
      <c r="X254" s="481">
        <f>Y254+Z254</f>
        <v>430.5</v>
      </c>
      <c r="Y254" s="481">
        <v>410</v>
      </c>
      <c r="Z254" s="481">
        <v>20.5</v>
      </c>
      <c r="AA254" s="481"/>
      <c r="AB254" s="481"/>
      <c r="AC254" s="481"/>
      <c r="AD254" s="481"/>
      <c r="AE254" s="481"/>
      <c r="AF254" s="481"/>
      <c r="AG254" s="481"/>
      <c r="AH254" s="481"/>
      <c r="AI254" s="481"/>
      <c r="AJ254" s="481"/>
      <c r="AK254" s="431"/>
      <c r="AL254" s="15"/>
      <c r="AM254" s="482">
        <f>+AM253-AG252</f>
        <v>0</v>
      </c>
      <c r="AN254" s="482">
        <f t="shared" ref="AN254:AO254" si="227">+AN253-AH252</f>
        <v>0</v>
      </c>
      <c r="AO254" s="482">
        <f t="shared" si="227"/>
        <v>0</v>
      </c>
    </row>
    <row r="255" spans="1:41" ht="75" hidden="1">
      <c r="A255" s="8">
        <f t="shared" ref="A255:A284" si="228">+A254+1</f>
        <v>3</v>
      </c>
      <c r="B255" s="319" t="s">
        <v>505</v>
      </c>
      <c r="C255" s="8" t="s">
        <v>506</v>
      </c>
      <c r="D255" s="8"/>
      <c r="E255" s="8" t="s">
        <v>94</v>
      </c>
      <c r="F255" s="8" t="s">
        <v>52</v>
      </c>
      <c r="G255" s="481">
        <f t="shared" ref="G255:G284" si="229">H255+I255</f>
        <v>430.5</v>
      </c>
      <c r="H255" s="481">
        <v>410</v>
      </c>
      <c r="I255" s="481">
        <v>20.5</v>
      </c>
      <c r="J255" s="487">
        <v>0</v>
      </c>
      <c r="K255" s="461">
        <f t="shared" si="223"/>
        <v>0</v>
      </c>
      <c r="L255" s="487"/>
      <c r="M255" s="487"/>
      <c r="N255" s="461"/>
      <c r="O255" s="487"/>
      <c r="P255" s="487"/>
      <c r="Q255" s="430">
        <f t="shared" si="224"/>
        <v>430.5</v>
      </c>
      <c r="R255" s="487">
        <v>410</v>
      </c>
      <c r="S255" s="487">
        <v>20.5</v>
      </c>
      <c r="T255" s="487"/>
      <c r="U255" s="487">
        <f t="shared" si="225"/>
        <v>430.5</v>
      </c>
      <c r="V255" s="487">
        <f t="shared" si="226"/>
        <v>410</v>
      </c>
      <c r="W255" s="487">
        <f t="shared" si="226"/>
        <v>20.5</v>
      </c>
      <c r="X255" s="481">
        <f>Y255+Z255</f>
        <v>430.5</v>
      </c>
      <c r="Y255" s="481">
        <v>410</v>
      </c>
      <c r="Z255" s="481">
        <v>20.5</v>
      </c>
      <c r="AA255" s="481"/>
      <c r="AB255" s="481"/>
      <c r="AC255" s="481"/>
      <c r="AD255" s="481"/>
      <c r="AE255" s="481"/>
      <c r="AF255" s="481"/>
      <c r="AG255" s="481"/>
      <c r="AH255" s="481"/>
      <c r="AI255" s="481"/>
      <c r="AJ255" s="481"/>
      <c r="AK255" s="431"/>
      <c r="AL255" s="15"/>
    </row>
    <row r="256" spans="1:41" ht="75" hidden="1">
      <c r="A256" s="8">
        <f t="shared" si="228"/>
        <v>4</v>
      </c>
      <c r="B256" s="365" t="s">
        <v>817</v>
      </c>
      <c r="C256" s="8" t="s">
        <v>507</v>
      </c>
      <c r="D256" s="8"/>
      <c r="E256" s="8" t="s">
        <v>159</v>
      </c>
      <c r="F256" s="8" t="s">
        <v>52</v>
      </c>
      <c r="G256" s="481">
        <f>H256+I256</f>
        <v>100.7</v>
      </c>
      <c r="H256" s="481">
        <v>96</v>
      </c>
      <c r="I256" s="481">
        <v>4.7</v>
      </c>
      <c r="J256" s="487">
        <v>0</v>
      </c>
      <c r="K256" s="461">
        <f t="shared" si="223"/>
        <v>0</v>
      </c>
      <c r="L256" s="487"/>
      <c r="M256" s="487"/>
      <c r="N256" s="461"/>
      <c r="O256" s="487"/>
      <c r="P256" s="487"/>
      <c r="Q256" s="430">
        <f t="shared" si="224"/>
        <v>100.7</v>
      </c>
      <c r="R256" s="487">
        <v>96</v>
      </c>
      <c r="S256" s="487">
        <v>4.7</v>
      </c>
      <c r="T256" s="487"/>
      <c r="U256" s="487">
        <f t="shared" si="225"/>
        <v>100.7</v>
      </c>
      <c r="V256" s="487">
        <f t="shared" si="226"/>
        <v>96</v>
      </c>
      <c r="W256" s="487">
        <f t="shared" si="226"/>
        <v>4.7</v>
      </c>
      <c r="X256" s="481">
        <f t="shared" ref="X256:X284" si="230">Y256+Z256</f>
        <v>100.7</v>
      </c>
      <c r="Y256" s="481">
        <v>96</v>
      </c>
      <c r="Z256" s="481">
        <v>4.7</v>
      </c>
      <c r="AA256" s="481"/>
      <c r="AB256" s="481"/>
      <c r="AC256" s="481"/>
      <c r="AD256" s="481"/>
      <c r="AE256" s="481"/>
      <c r="AF256" s="481"/>
      <c r="AG256" s="481"/>
      <c r="AH256" s="481"/>
      <c r="AI256" s="481"/>
      <c r="AJ256" s="481"/>
      <c r="AK256" s="431"/>
      <c r="AL256" s="15"/>
    </row>
    <row r="257" spans="1:44" ht="75" hidden="1">
      <c r="A257" s="8">
        <f t="shared" si="228"/>
        <v>5</v>
      </c>
      <c r="B257" s="319" t="s">
        <v>508</v>
      </c>
      <c r="C257" s="8" t="s">
        <v>509</v>
      </c>
      <c r="D257" s="8"/>
      <c r="E257" s="8" t="s">
        <v>510</v>
      </c>
      <c r="F257" s="8" t="s">
        <v>52</v>
      </c>
      <c r="G257" s="481">
        <f>H257+I257</f>
        <v>503</v>
      </c>
      <c r="H257" s="481">
        <v>480</v>
      </c>
      <c r="I257" s="481">
        <v>23</v>
      </c>
      <c r="J257" s="487">
        <v>0</v>
      </c>
      <c r="K257" s="461">
        <f t="shared" si="223"/>
        <v>0</v>
      </c>
      <c r="L257" s="487"/>
      <c r="M257" s="487"/>
      <c r="N257" s="461"/>
      <c r="O257" s="487"/>
      <c r="P257" s="487"/>
      <c r="Q257" s="430">
        <f t="shared" si="224"/>
        <v>503</v>
      </c>
      <c r="R257" s="487">
        <v>480</v>
      </c>
      <c r="S257" s="487">
        <v>23</v>
      </c>
      <c r="T257" s="487"/>
      <c r="U257" s="487">
        <f t="shared" si="225"/>
        <v>503</v>
      </c>
      <c r="V257" s="487">
        <f t="shared" si="226"/>
        <v>480</v>
      </c>
      <c r="W257" s="487">
        <f t="shared" si="226"/>
        <v>23</v>
      </c>
      <c r="X257" s="481">
        <f>Y257+Z257</f>
        <v>503</v>
      </c>
      <c r="Y257" s="481">
        <v>480</v>
      </c>
      <c r="Z257" s="481">
        <v>23</v>
      </c>
      <c r="AA257" s="481"/>
      <c r="AB257" s="481"/>
      <c r="AC257" s="481"/>
      <c r="AD257" s="481"/>
      <c r="AE257" s="481"/>
      <c r="AF257" s="481"/>
      <c r="AG257" s="481"/>
      <c r="AH257" s="481"/>
      <c r="AI257" s="481"/>
      <c r="AJ257" s="481"/>
      <c r="AK257" s="431"/>
      <c r="AL257" s="15"/>
    </row>
    <row r="258" spans="1:44" ht="75" hidden="1">
      <c r="A258" s="8">
        <f t="shared" si="228"/>
        <v>6</v>
      </c>
      <c r="B258" s="365" t="s">
        <v>818</v>
      </c>
      <c r="C258" s="8" t="s">
        <v>511</v>
      </c>
      <c r="D258" s="8"/>
      <c r="E258" s="8" t="s">
        <v>159</v>
      </c>
      <c r="F258" s="8" t="s">
        <v>52</v>
      </c>
      <c r="G258" s="481">
        <f>H258+I258</f>
        <v>99.8</v>
      </c>
      <c r="H258" s="481">
        <v>95</v>
      </c>
      <c r="I258" s="481">
        <v>4.8</v>
      </c>
      <c r="J258" s="487">
        <v>0</v>
      </c>
      <c r="K258" s="461">
        <f t="shared" si="223"/>
        <v>0</v>
      </c>
      <c r="L258" s="487"/>
      <c r="M258" s="487"/>
      <c r="N258" s="461"/>
      <c r="O258" s="487"/>
      <c r="P258" s="487"/>
      <c r="Q258" s="430">
        <f t="shared" si="224"/>
        <v>99.8</v>
      </c>
      <c r="R258" s="487">
        <v>95</v>
      </c>
      <c r="S258" s="487">
        <v>4.8</v>
      </c>
      <c r="T258" s="487"/>
      <c r="U258" s="487">
        <f t="shared" si="225"/>
        <v>99.8</v>
      </c>
      <c r="V258" s="487">
        <f t="shared" si="226"/>
        <v>95</v>
      </c>
      <c r="W258" s="487">
        <f t="shared" si="226"/>
        <v>4.8</v>
      </c>
      <c r="X258" s="481">
        <f>Y258+Z258</f>
        <v>99.8</v>
      </c>
      <c r="Y258" s="481">
        <v>95</v>
      </c>
      <c r="Z258" s="481">
        <v>4.8</v>
      </c>
      <c r="AA258" s="481"/>
      <c r="AB258" s="481"/>
      <c r="AC258" s="481"/>
      <c r="AD258" s="481"/>
      <c r="AE258" s="481"/>
      <c r="AF258" s="481"/>
      <c r="AG258" s="481"/>
      <c r="AH258" s="481"/>
      <c r="AI258" s="481"/>
      <c r="AJ258" s="481"/>
      <c r="AK258" s="431"/>
      <c r="AL258" s="15"/>
    </row>
    <row r="259" spans="1:44" ht="75" hidden="1">
      <c r="A259" s="8">
        <f t="shared" si="228"/>
        <v>7</v>
      </c>
      <c r="B259" s="319" t="s">
        <v>512</v>
      </c>
      <c r="C259" s="8" t="s">
        <v>513</v>
      </c>
      <c r="D259" s="8"/>
      <c r="E259" s="8" t="s">
        <v>94</v>
      </c>
      <c r="F259" s="8" t="s">
        <v>53</v>
      </c>
      <c r="G259" s="481">
        <f t="shared" si="229"/>
        <v>483</v>
      </c>
      <c r="H259" s="481">
        <v>460</v>
      </c>
      <c r="I259" s="481">
        <v>23</v>
      </c>
      <c r="J259" s="431">
        <v>0</v>
      </c>
      <c r="K259" s="461"/>
      <c r="L259" s="431"/>
      <c r="M259" s="431"/>
      <c r="N259" s="460">
        <f>+O259+P259</f>
        <v>44</v>
      </c>
      <c r="O259" s="431">
        <f t="shared" ref="O259:P262" si="231">+R259-H259</f>
        <v>40</v>
      </c>
      <c r="P259" s="431">
        <f t="shared" si="231"/>
        <v>4</v>
      </c>
      <c r="Q259" s="430">
        <f t="shared" si="224"/>
        <v>527</v>
      </c>
      <c r="R259" s="431">
        <v>500</v>
      </c>
      <c r="S259" s="431">
        <v>27</v>
      </c>
      <c r="T259" s="431"/>
      <c r="U259" s="487">
        <f t="shared" si="225"/>
        <v>527</v>
      </c>
      <c r="V259" s="487">
        <f t="shared" si="226"/>
        <v>500</v>
      </c>
      <c r="W259" s="487">
        <f t="shared" si="226"/>
        <v>27</v>
      </c>
      <c r="X259" s="425">
        <f t="shared" si="230"/>
        <v>0</v>
      </c>
      <c r="Y259" s="431"/>
      <c r="Z259" s="431"/>
      <c r="AA259" s="431">
        <f>+AB259+AC259</f>
        <v>527</v>
      </c>
      <c r="AB259" s="431">
        <v>500</v>
      </c>
      <c r="AC259" s="431">
        <v>27</v>
      </c>
      <c r="AD259" s="431"/>
      <c r="AE259" s="431"/>
      <c r="AF259" s="431"/>
      <c r="AG259" s="431"/>
      <c r="AH259" s="431"/>
      <c r="AI259" s="431"/>
      <c r="AJ259" s="431"/>
      <c r="AK259" s="431"/>
      <c r="AL259" s="15"/>
    </row>
    <row r="260" spans="1:44" ht="75" hidden="1">
      <c r="A260" s="8">
        <f t="shared" si="228"/>
        <v>8</v>
      </c>
      <c r="B260" s="319" t="s">
        <v>514</v>
      </c>
      <c r="C260" s="8" t="s">
        <v>515</v>
      </c>
      <c r="D260" s="8"/>
      <c r="E260" s="8" t="s">
        <v>286</v>
      </c>
      <c r="F260" s="8" t="s">
        <v>53</v>
      </c>
      <c r="G260" s="481">
        <f>H260+I260</f>
        <v>483</v>
      </c>
      <c r="H260" s="481">
        <v>460</v>
      </c>
      <c r="I260" s="481">
        <v>23</v>
      </c>
      <c r="J260" s="431">
        <v>0</v>
      </c>
      <c r="K260" s="461"/>
      <c r="L260" s="431"/>
      <c r="M260" s="431"/>
      <c r="N260" s="460">
        <f>+O260+P260</f>
        <v>44</v>
      </c>
      <c r="O260" s="431">
        <f t="shared" si="231"/>
        <v>40</v>
      </c>
      <c r="P260" s="431">
        <f t="shared" si="231"/>
        <v>4</v>
      </c>
      <c r="Q260" s="430">
        <f t="shared" si="224"/>
        <v>527</v>
      </c>
      <c r="R260" s="431">
        <v>500</v>
      </c>
      <c r="S260" s="431">
        <v>27</v>
      </c>
      <c r="T260" s="431"/>
      <c r="U260" s="487">
        <f t="shared" si="225"/>
        <v>527</v>
      </c>
      <c r="V260" s="487">
        <f t="shared" si="226"/>
        <v>500</v>
      </c>
      <c r="W260" s="487">
        <f t="shared" si="226"/>
        <v>27</v>
      </c>
      <c r="X260" s="425">
        <f t="shared" si="230"/>
        <v>0</v>
      </c>
      <c r="Y260" s="431"/>
      <c r="Z260" s="431"/>
      <c r="AA260" s="431">
        <f>+AB260+AC260</f>
        <v>527</v>
      </c>
      <c r="AB260" s="431">
        <v>500</v>
      </c>
      <c r="AC260" s="431">
        <v>27</v>
      </c>
      <c r="AD260" s="431"/>
      <c r="AE260" s="431"/>
      <c r="AF260" s="431"/>
      <c r="AG260" s="431"/>
      <c r="AH260" s="431"/>
      <c r="AI260" s="431"/>
      <c r="AJ260" s="431"/>
      <c r="AK260" s="431"/>
      <c r="AL260" s="15"/>
    </row>
    <row r="261" spans="1:44" ht="75" hidden="1">
      <c r="A261" s="8">
        <f t="shared" si="228"/>
        <v>9</v>
      </c>
      <c r="B261" s="319" t="s">
        <v>516</v>
      </c>
      <c r="C261" s="8" t="s">
        <v>511</v>
      </c>
      <c r="D261" s="8"/>
      <c r="E261" s="8" t="s">
        <v>94</v>
      </c>
      <c r="F261" s="8" t="s">
        <v>53</v>
      </c>
      <c r="G261" s="481">
        <f t="shared" si="229"/>
        <v>430.5</v>
      </c>
      <c r="H261" s="481">
        <v>410</v>
      </c>
      <c r="I261" s="481">
        <v>20.5</v>
      </c>
      <c r="J261" s="431">
        <v>0</v>
      </c>
      <c r="K261" s="461"/>
      <c r="L261" s="431"/>
      <c r="M261" s="431"/>
      <c r="N261" s="460">
        <f>+O261+P261</f>
        <v>87.9</v>
      </c>
      <c r="O261" s="431">
        <f t="shared" si="231"/>
        <v>80</v>
      </c>
      <c r="P261" s="431">
        <f t="shared" si="231"/>
        <v>7.8999999999999986</v>
      </c>
      <c r="Q261" s="430">
        <f t="shared" si="224"/>
        <v>518.4</v>
      </c>
      <c r="R261" s="431">
        <v>490</v>
      </c>
      <c r="S261" s="431">
        <v>28.4</v>
      </c>
      <c r="T261" s="431"/>
      <c r="U261" s="487">
        <f t="shared" si="225"/>
        <v>518.4</v>
      </c>
      <c r="V261" s="487">
        <f t="shared" si="226"/>
        <v>490</v>
      </c>
      <c r="W261" s="487">
        <f t="shared" si="226"/>
        <v>28.4</v>
      </c>
      <c r="X261" s="425">
        <f t="shared" si="230"/>
        <v>0</v>
      </c>
      <c r="Y261" s="431"/>
      <c r="Z261" s="431"/>
      <c r="AA261" s="431"/>
      <c r="AB261" s="431"/>
      <c r="AC261" s="431"/>
      <c r="AD261" s="431">
        <f>+AE261+AF261</f>
        <v>518.4</v>
      </c>
      <c r="AE261" s="431">
        <v>490</v>
      </c>
      <c r="AF261" s="431">
        <v>28.4</v>
      </c>
      <c r="AG261" s="431"/>
      <c r="AH261" s="431"/>
      <c r="AI261" s="431"/>
      <c r="AJ261" s="431"/>
      <c r="AK261" s="431"/>
      <c r="AL261" s="15"/>
    </row>
    <row r="262" spans="1:44" ht="75" hidden="1">
      <c r="A262" s="8">
        <f t="shared" si="228"/>
        <v>10</v>
      </c>
      <c r="B262" s="319" t="s">
        <v>809</v>
      </c>
      <c r="C262" s="8" t="s">
        <v>334</v>
      </c>
      <c r="D262" s="8"/>
      <c r="E262" s="8" t="s">
        <v>94</v>
      </c>
      <c r="F262" s="8" t="s">
        <v>53</v>
      </c>
      <c r="G262" s="481">
        <f t="shared" si="229"/>
        <v>430.5</v>
      </c>
      <c r="H262" s="481">
        <v>410</v>
      </c>
      <c r="I262" s="481">
        <v>20.5</v>
      </c>
      <c r="J262" s="431">
        <v>0</v>
      </c>
      <c r="K262" s="461"/>
      <c r="L262" s="431"/>
      <c r="M262" s="431"/>
      <c r="N262" s="460">
        <f>+O262+P262</f>
        <v>43.5</v>
      </c>
      <c r="O262" s="431">
        <f t="shared" si="231"/>
        <v>40</v>
      </c>
      <c r="P262" s="431">
        <f t="shared" si="231"/>
        <v>3.5</v>
      </c>
      <c r="Q262" s="430">
        <f t="shared" si="224"/>
        <v>474</v>
      </c>
      <c r="R262" s="431">
        <v>450</v>
      </c>
      <c r="S262" s="431">
        <v>24</v>
      </c>
      <c r="T262" s="431"/>
      <c r="U262" s="487">
        <f t="shared" si="225"/>
        <v>474</v>
      </c>
      <c r="V262" s="487">
        <f t="shared" si="226"/>
        <v>450</v>
      </c>
      <c r="W262" s="487">
        <f t="shared" si="226"/>
        <v>24</v>
      </c>
      <c r="X262" s="425">
        <f t="shared" si="230"/>
        <v>0</v>
      </c>
      <c r="Y262" s="431"/>
      <c r="Z262" s="431"/>
      <c r="AA262" s="431">
        <f>+AB262+AC262</f>
        <v>474</v>
      </c>
      <c r="AB262" s="431">
        <v>450</v>
      </c>
      <c r="AC262" s="431">
        <v>24</v>
      </c>
      <c r="AD262" s="431"/>
      <c r="AE262" s="431"/>
      <c r="AF262" s="431"/>
      <c r="AG262" s="431"/>
      <c r="AH262" s="431"/>
      <c r="AI262" s="431"/>
      <c r="AJ262" s="431"/>
      <c r="AK262" s="431"/>
      <c r="AL262" s="15"/>
    </row>
    <row r="263" spans="1:44" ht="75" hidden="1">
      <c r="A263" s="8">
        <f t="shared" si="228"/>
        <v>11</v>
      </c>
      <c r="B263" s="365" t="s">
        <v>819</v>
      </c>
      <c r="C263" s="364" t="s">
        <v>334</v>
      </c>
      <c r="D263" s="8"/>
      <c r="E263" s="8" t="s">
        <v>159</v>
      </c>
      <c r="F263" s="8" t="s">
        <v>53</v>
      </c>
      <c r="G263" s="481">
        <f t="shared" si="229"/>
        <v>420</v>
      </c>
      <c r="H263" s="481">
        <v>400</v>
      </c>
      <c r="I263" s="481">
        <v>20</v>
      </c>
      <c r="J263" s="431">
        <v>0</v>
      </c>
      <c r="K263" s="461">
        <f>+L263+M263</f>
        <v>209</v>
      </c>
      <c r="L263" s="431">
        <f>+H263-R263</f>
        <v>200</v>
      </c>
      <c r="M263" s="431">
        <f>+I263-S263</f>
        <v>9</v>
      </c>
      <c r="N263" s="460"/>
      <c r="O263" s="431"/>
      <c r="P263" s="431"/>
      <c r="Q263" s="430">
        <f t="shared" si="224"/>
        <v>211</v>
      </c>
      <c r="R263" s="431">
        <v>200</v>
      </c>
      <c r="S263" s="431">
        <v>11</v>
      </c>
      <c r="T263" s="431"/>
      <c r="U263" s="487">
        <f t="shared" si="225"/>
        <v>211</v>
      </c>
      <c r="V263" s="487">
        <f t="shared" si="226"/>
        <v>200</v>
      </c>
      <c r="W263" s="487">
        <f t="shared" si="226"/>
        <v>11</v>
      </c>
      <c r="X263" s="425">
        <f t="shared" si="230"/>
        <v>0</v>
      </c>
      <c r="Y263" s="431"/>
      <c r="Z263" s="431"/>
      <c r="AA263" s="431">
        <f>+AB263+AC263</f>
        <v>211</v>
      </c>
      <c r="AB263" s="431">
        <v>200</v>
      </c>
      <c r="AC263" s="431">
        <v>11</v>
      </c>
      <c r="AD263" s="431"/>
      <c r="AE263" s="431"/>
      <c r="AF263" s="431"/>
      <c r="AG263" s="431"/>
      <c r="AH263" s="431"/>
      <c r="AI263" s="431"/>
      <c r="AJ263" s="431"/>
      <c r="AK263" s="431"/>
      <c r="AL263" s="15"/>
    </row>
    <row r="264" spans="1:44" ht="75" hidden="1">
      <c r="A264" s="8">
        <f t="shared" si="228"/>
        <v>12</v>
      </c>
      <c r="B264" s="365" t="s">
        <v>820</v>
      </c>
      <c r="C264" s="8" t="s">
        <v>511</v>
      </c>
      <c r="D264" s="8"/>
      <c r="E264" s="8" t="s">
        <v>159</v>
      </c>
      <c r="F264" s="8" t="s">
        <v>53</v>
      </c>
      <c r="G264" s="481">
        <f t="shared" si="229"/>
        <v>420</v>
      </c>
      <c r="H264" s="481">
        <v>400</v>
      </c>
      <c r="I264" s="481">
        <v>20</v>
      </c>
      <c r="J264" s="431">
        <v>0</v>
      </c>
      <c r="K264" s="461">
        <f>+L264+M264</f>
        <v>104.85999999999999</v>
      </c>
      <c r="L264" s="431">
        <f>+H264-R264</f>
        <v>101.45999999999998</v>
      </c>
      <c r="M264" s="431">
        <f>+I264-S264</f>
        <v>3.3999999999999986</v>
      </c>
      <c r="N264" s="460"/>
      <c r="O264" s="431"/>
      <c r="P264" s="431"/>
      <c r="Q264" s="430">
        <f t="shared" si="224"/>
        <v>315.14000000000004</v>
      </c>
      <c r="R264" s="431">
        <v>298.54000000000002</v>
      </c>
      <c r="S264" s="431">
        <v>16.600000000000001</v>
      </c>
      <c r="T264" s="431"/>
      <c r="U264" s="487">
        <f t="shared" si="225"/>
        <v>315.14000000000004</v>
      </c>
      <c r="V264" s="487">
        <f t="shared" si="226"/>
        <v>298.54000000000002</v>
      </c>
      <c r="W264" s="487">
        <f t="shared" si="226"/>
        <v>16.600000000000001</v>
      </c>
      <c r="X264" s="425">
        <f t="shared" si="230"/>
        <v>0</v>
      </c>
      <c r="Y264" s="431"/>
      <c r="Z264" s="431"/>
      <c r="AA264" s="431">
        <f>+AB264+AC264</f>
        <v>315.14000000000004</v>
      </c>
      <c r="AB264" s="431">
        <v>298.54000000000002</v>
      </c>
      <c r="AC264" s="431">
        <v>16.600000000000001</v>
      </c>
      <c r="AD264" s="431"/>
      <c r="AE264" s="431"/>
      <c r="AF264" s="431"/>
      <c r="AG264" s="431"/>
      <c r="AH264" s="431"/>
      <c r="AI264" s="431"/>
      <c r="AJ264" s="431"/>
      <c r="AK264" s="431"/>
      <c r="AL264" s="15"/>
    </row>
    <row r="265" spans="1:44" ht="75" hidden="1">
      <c r="A265" s="8">
        <f t="shared" si="228"/>
        <v>13</v>
      </c>
      <c r="B265" s="319" t="s">
        <v>517</v>
      </c>
      <c r="C265" s="8" t="s">
        <v>506</v>
      </c>
      <c r="D265" s="8"/>
      <c r="E265" s="8" t="s">
        <v>159</v>
      </c>
      <c r="F265" s="8" t="s">
        <v>53</v>
      </c>
      <c r="G265" s="481">
        <f t="shared" si="229"/>
        <v>420</v>
      </c>
      <c r="H265" s="481">
        <v>400</v>
      </c>
      <c r="I265" s="481">
        <v>20</v>
      </c>
      <c r="J265" s="431">
        <v>0</v>
      </c>
      <c r="K265" s="461"/>
      <c r="L265" s="431"/>
      <c r="M265" s="431"/>
      <c r="N265" s="460">
        <f>+O265+P265</f>
        <v>212</v>
      </c>
      <c r="O265" s="431">
        <f t="shared" ref="O265:P269" si="232">+R265-H265</f>
        <v>200</v>
      </c>
      <c r="P265" s="431">
        <f t="shared" si="232"/>
        <v>12</v>
      </c>
      <c r="Q265" s="430">
        <f t="shared" si="224"/>
        <v>632</v>
      </c>
      <c r="R265" s="431">
        <v>600</v>
      </c>
      <c r="S265" s="431">
        <v>32</v>
      </c>
      <c r="T265" s="431"/>
      <c r="U265" s="487">
        <f t="shared" si="225"/>
        <v>632</v>
      </c>
      <c r="V265" s="487">
        <f t="shared" si="226"/>
        <v>600</v>
      </c>
      <c r="W265" s="487">
        <f t="shared" si="226"/>
        <v>32</v>
      </c>
      <c r="X265" s="425">
        <f t="shared" si="230"/>
        <v>0</v>
      </c>
      <c r="Y265" s="431"/>
      <c r="Z265" s="431"/>
      <c r="AA265" s="431">
        <f>+AB265+AC265</f>
        <v>632</v>
      </c>
      <c r="AB265" s="431">
        <v>600</v>
      </c>
      <c r="AC265" s="431">
        <v>32</v>
      </c>
      <c r="AD265" s="431"/>
      <c r="AE265" s="431"/>
      <c r="AF265" s="431"/>
      <c r="AG265" s="431"/>
      <c r="AH265" s="431"/>
      <c r="AI265" s="431"/>
      <c r="AJ265" s="431"/>
      <c r="AK265" s="431"/>
      <c r="AL265" s="15"/>
    </row>
    <row r="266" spans="1:44" ht="30" hidden="1">
      <c r="A266" s="8">
        <f t="shared" si="228"/>
        <v>14</v>
      </c>
      <c r="B266" s="319" t="s">
        <v>524</v>
      </c>
      <c r="C266" s="8" t="s">
        <v>513</v>
      </c>
      <c r="D266" s="8"/>
      <c r="E266" s="8" t="s">
        <v>525</v>
      </c>
      <c r="F266" s="8" t="s">
        <v>54</v>
      </c>
      <c r="G266" s="425">
        <f t="shared" si="229"/>
        <v>210</v>
      </c>
      <c r="H266" s="425">
        <v>200</v>
      </c>
      <c r="I266" s="425">
        <v>10</v>
      </c>
      <c r="J266" s="431">
        <v>0</v>
      </c>
      <c r="K266" s="461"/>
      <c r="L266" s="431"/>
      <c r="M266" s="431"/>
      <c r="N266" s="460">
        <f>+O266+P266</f>
        <v>267</v>
      </c>
      <c r="O266" s="431">
        <f t="shared" si="232"/>
        <v>250</v>
      </c>
      <c r="P266" s="431">
        <f t="shared" si="232"/>
        <v>17</v>
      </c>
      <c r="Q266" s="430">
        <f t="shared" si="224"/>
        <v>477</v>
      </c>
      <c r="R266" s="431">
        <v>450</v>
      </c>
      <c r="S266" s="431">
        <v>27</v>
      </c>
      <c r="T266" s="431"/>
      <c r="U266" s="487">
        <f t="shared" si="225"/>
        <v>477</v>
      </c>
      <c r="V266" s="487">
        <f t="shared" si="226"/>
        <v>450</v>
      </c>
      <c r="W266" s="487">
        <f t="shared" si="226"/>
        <v>27</v>
      </c>
      <c r="X266" s="425">
        <f t="shared" si="230"/>
        <v>0</v>
      </c>
      <c r="Y266" s="431"/>
      <c r="Z266" s="431"/>
      <c r="AA266" s="431"/>
      <c r="AB266" s="431"/>
      <c r="AC266" s="431"/>
      <c r="AD266" s="431">
        <f>+AE266+AF266</f>
        <v>477</v>
      </c>
      <c r="AE266" s="431">
        <v>450</v>
      </c>
      <c r="AF266" s="431">
        <v>27</v>
      </c>
      <c r="AG266" s="431"/>
      <c r="AH266" s="431"/>
      <c r="AI266" s="431"/>
      <c r="AJ266" s="431"/>
      <c r="AK266" s="431"/>
      <c r="AL266" s="15"/>
    </row>
    <row r="267" spans="1:44" ht="75" hidden="1">
      <c r="A267" s="8">
        <f t="shared" si="228"/>
        <v>15</v>
      </c>
      <c r="B267" s="365" t="s">
        <v>821</v>
      </c>
      <c r="C267" s="364" t="s">
        <v>334</v>
      </c>
      <c r="D267" s="8"/>
      <c r="E267" s="8" t="s">
        <v>159</v>
      </c>
      <c r="F267" s="8" t="s">
        <v>54</v>
      </c>
      <c r="G267" s="481">
        <f>H267+I267</f>
        <v>452.5</v>
      </c>
      <c r="H267" s="481">
        <v>431</v>
      </c>
      <c r="I267" s="481">
        <v>21.5</v>
      </c>
      <c r="J267" s="431">
        <v>0</v>
      </c>
      <c r="K267" s="461"/>
      <c r="L267" s="431"/>
      <c r="M267" s="431"/>
      <c r="N267" s="460">
        <f>+O267+P267</f>
        <v>322.79999999999995</v>
      </c>
      <c r="O267" s="431">
        <f t="shared" si="232"/>
        <v>301.89999999999998</v>
      </c>
      <c r="P267" s="431">
        <f t="shared" si="232"/>
        <v>20.9</v>
      </c>
      <c r="Q267" s="430">
        <f t="shared" si="224"/>
        <v>775.3</v>
      </c>
      <c r="R267" s="431">
        <v>732.9</v>
      </c>
      <c r="S267" s="431">
        <v>42.4</v>
      </c>
      <c r="T267" s="431"/>
      <c r="U267" s="487">
        <f t="shared" si="225"/>
        <v>775.3</v>
      </c>
      <c r="V267" s="487">
        <f t="shared" si="226"/>
        <v>732.9</v>
      </c>
      <c r="W267" s="487">
        <f t="shared" si="226"/>
        <v>42.4</v>
      </c>
      <c r="X267" s="425">
        <f t="shared" si="230"/>
        <v>0</v>
      </c>
      <c r="Y267" s="431"/>
      <c r="Z267" s="431"/>
      <c r="AA267" s="431"/>
      <c r="AB267" s="431"/>
      <c r="AC267" s="431"/>
      <c r="AD267" s="431">
        <f>+AE267+AF267</f>
        <v>775.3</v>
      </c>
      <c r="AE267" s="431">
        <v>732.9</v>
      </c>
      <c r="AF267" s="431">
        <v>42.4</v>
      </c>
      <c r="AG267" s="431"/>
      <c r="AH267" s="431"/>
      <c r="AI267" s="431"/>
      <c r="AJ267" s="431"/>
      <c r="AK267" s="431"/>
      <c r="AL267" s="15"/>
    </row>
    <row r="268" spans="1:44" s="354" customFormat="1" ht="75" hidden="1">
      <c r="A268" s="8">
        <f t="shared" si="228"/>
        <v>16</v>
      </c>
      <c r="B268" s="319" t="s">
        <v>526</v>
      </c>
      <c r="C268" s="8" t="s">
        <v>515</v>
      </c>
      <c r="D268" s="8"/>
      <c r="E268" s="8" t="s">
        <v>527</v>
      </c>
      <c r="F268" s="8" t="s">
        <v>54</v>
      </c>
      <c r="G268" s="481">
        <f t="shared" si="229"/>
        <v>420</v>
      </c>
      <c r="H268" s="481">
        <v>400</v>
      </c>
      <c r="I268" s="481">
        <v>20</v>
      </c>
      <c r="J268" s="431">
        <v>0</v>
      </c>
      <c r="K268" s="461"/>
      <c r="L268" s="431"/>
      <c r="M268" s="431"/>
      <c r="N268" s="460">
        <f>+O268+P268</f>
        <v>267.5</v>
      </c>
      <c r="O268" s="431">
        <f t="shared" si="232"/>
        <v>250</v>
      </c>
      <c r="P268" s="431">
        <f t="shared" si="232"/>
        <v>17.5</v>
      </c>
      <c r="Q268" s="430">
        <f t="shared" si="224"/>
        <v>687.5</v>
      </c>
      <c r="R268" s="431">
        <v>650</v>
      </c>
      <c r="S268" s="431">
        <v>37.5</v>
      </c>
      <c r="T268" s="431"/>
      <c r="U268" s="487">
        <f t="shared" si="225"/>
        <v>687.5</v>
      </c>
      <c r="V268" s="487">
        <f t="shared" si="226"/>
        <v>650</v>
      </c>
      <c r="W268" s="487">
        <f t="shared" si="226"/>
        <v>37.5</v>
      </c>
      <c r="X268" s="425">
        <f t="shared" si="230"/>
        <v>0</v>
      </c>
      <c r="Y268" s="431"/>
      <c r="Z268" s="431"/>
      <c r="AA268" s="431"/>
      <c r="AB268" s="431"/>
      <c r="AC268" s="431"/>
      <c r="AD268" s="431">
        <f>+AE268+AF268</f>
        <v>687.5</v>
      </c>
      <c r="AE268" s="431">
        <v>650</v>
      </c>
      <c r="AF268" s="431">
        <v>37.5</v>
      </c>
      <c r="AG268" s="431"/>
      <c r="AH268" s="431"/>
      <c r="AI268" s="431"/>
      <c r="AJ268" s="431"/>
      <c r="AK268" s="431"/>
      <c r="AL268" s="15"/>
      <c r="AP268" s="1"/>
      <c r="AQ268" s="1"/>
      <c r="AR268" s="1"/>
    </row>
    <row r="269" spans="1:44" s="354" customFormat="1" ht="30" hidden="1">
      <c r="A269" s="8">
        <f t="shared" si="228"/>
        <v>17</v>
      </c>
      <c r="B269" s="319" t="s">
        <v>536</v>
      </c>
      <c r="C269" s="8" t="s">
        <v>515</v>
      </c>
      <c r="D269" s="8"/>
      <c r="E269" s="8" t="s">
        <v>537</v>
      </c>
      <c r="F269" s="8" t="s">
        <v>54</v>
      </c>
      <c r="G269" s="425">
        <f t="shared" si="229"/>
        <v>210</v>
      </c>
      <c r="H269" s="425">
        <v>200</v>
      </c>
      <c r="I269" s="425">
        <v>10</v>
      </c>
      <c r="J269" s="431">
        <v>0</v>
      </c>
      <c r="K269" s="461"/>
      <c r="L269" s="431"/>
      <c r="M269" s="431"/>
      <c r="N269" s="460">
        <f>+O269+P269</f>
        <v>54.3</v>
      </c>
      <c r="O269" s="431">
        <f t="shared" si="232"/>
        <v>50</v>
      </c>
      <c r="P269" s="431">
        <f t="shared" si="232"/>
        <v>4.3000000000000007</v>
      </c>
      <c r="Q269" s="430">
        <f t="shared" si="224"/>
        <v>264.3</v>
      </c>
      <c r="R269" s="431">
        <v>250</v>
      </c>
      <c r="S269" s="431">
        <v>14.3</v>
      </c>
      <c r="T269" s="431"/>
      <c r="U269" s="487">
        <f t="shared" si="225"/>
        <v>264.3</v>
      </c>
      <c r="V269" s="487">
        <f t="shared" si="226"/>
        <v>250</v>
      </c>
      <c r="W269" s="487">
        <f t="shared" si="226"/>
        <v>14.3</v>
      </c>
      <c r="X269" s="425">
        <f t="shared" si="230"/>
        <v>0</v>
      </c>
      <c r="Y269" s="431"/>
      <c r="Z269" s="431"/>
      <c r="AA269" s="431"/>
      <c r="AB269" s="431"/>
      <c r="AC269" s="431"/>
      <c r="AD269" s="431">
        <f>+AE269+AF269</f>
        <v>264.3</v>
      </c>
      <c r="AE269" s="431">
        <v>250</v>
      </c>
      <c r="AF269" s="431">
        <v>14.3</v>
      </c>
      <c r="AG269" s="431"/>
      <c r="AH269" s="431"/>
      <c r="AI269" s="431"/>
      <c r="AJ269" s="431"/>
      <c r="AK269" s="431"/>
      <c r="AL269" s="15"/>
      <c r="AP269" s="1"/>
      <c r="AQ269" s="1"/>
      <c r="AR269" s="1"/>
    </row>
    <row r="270" spans="1:44" s="354" customFormat="1" ht="30" hidden="1">
      <c r="A270" s="8">
        <f t="shared" si="228"/>
        <v>18</v>
      </c>
      <c r="B270" s="319" t="s">
        <v>518</v>
      </c>
      <c r="C270" s="8" t="s">
        <v>502</v>
      </c>
      <c r="D270" s="8"/>
      <c r="E270" s="8" t="s">
        <v>519</v>
      </c>
      <c r="F270" s="8" t="s">
        <v>55</v>
      </c>
      <c r="G270" s="481">
        <f>H270+I270</f>
        <v>157.5</v>
      </c>
      <c r="H270" s="481">
        <v>150</v>
      </c>
      <c r="I270" s="481">
        <v>7.5</v>
      </c>
      <c r="J270" s="431">
        <v>0</v>
      </c>
      <c r="K270" s="461">
        <f>+L270+M270</f>
        <v>32.61</v>
      </c>
      <c r="L270" s="431">
        <f>+H270-R270</f>
        <v>30</v>
      </c>
      <c r="M270" s="431">
        <f>+I270-S270</f>
        <v>2.6100000000000003</v>
      </c>
      <c r="N270" s="460"/>
      <c r="O270" s="431"/>
      <c r="P270" s="431"/>
      <c r="Q270" s="431">
        <f t="shared" si="224"/>
        <v>124.89</v>
      </c>
      <c r="R270" s="431">
        <v>120</v>
      </c>
      <c r="S270" s="431">
        <v>4.8899999999999997</v>
      </c>
      <c r="T270" s="431"/>
      <c r="U270" s="487">
        <f>+V270+W270</f>
        <v>0</v>
      </c>
      <c r="V270" s="487">
        <f t="shared" si="226"/>
        <v>0</v>
      </c>
      <c r="W270" s="487">
        <f t="shared" si="226"/>
        <v>0</v>
      </c>
      <c r="X270" s="425">
        <f>Y270+Z270</f>
        <v>0</v>
      </c>
      <c r="Y270" s="431"/>
      <c r="Z270" s="431"/>
      <c r="AA270" s="431"/>
      <c r="AB270" s="431"/>
      <c r="AC270" s="431"/>
      <c r="AD270" s="431"/>
      <c r="AE270" s="431"/>
      <c r="AF270" s="431"/>
      <c r="AG270" s="431">
        <f t="shared" ref="AG270:AG275" si="233">+AH270+AI270</f>
        <v>124.89</v>
      </c>
      <c r="AH270" s="431">
        <v>120</v>
      </c>
      <c r="AI270" s="431">
        <v>4.8899999999999997</v>
      </c>
      <c r="AJ270" s="431"/>
      <c r="AK270" s="431"/>
      <c r="AL270" s="15"/>
      <c r="AP270" s="1"/>
      <c r="AQ270" s="1"/>
      <c r="AR270" s="1"/>
    </row>
    <row r="271" spans="1:44" s="354" customFormat="1" ht="75" hidden="1">
      <c r="A271" s="8">
        <f t="shared" si="228"/>
        <v>19</v>
      </c>
      <c r="B271" s="365" t="s">
        <v>822</v>
      </c>
      <c r="C271" s="8" t="s">
        <v>511</v>
      </c>
      <c r="D271" s="8"/>
      <c r="E271" s="8" t="s">
        <v>159</v>
      </c>
      <c r="F271" s="8" t="s">
        <v>55</v>
      </c>
      <c r="G271" s="481">
        <f>H271+I271</f>
        <v>420</v>
      </c>
      <c r="H271" s="481">
        <v>400</v>
      </c>
      <c r="I271" s="481">
        <v>20</v>
      </c>
      <c r="J271" s="431">
        <v>0</v>
      </c>
      <c r="K271" s="461"/>
      <c r="L271" s="431"/>
      <c r="M271" s="431"/>
      <c r="N271" s="460">
        <f>+O271+P271</f>
        <v>100.37</v>
      </c>
      <c r="O271" s="431">
        <f>+R271-H271</f>
        <v>100</v>
      </c>
      <c r="P271" s="431">
        <f>+S271-I271</f>
        <v>0.37000000000000099</v>
      </c>
      <c r="Q271" s="431">
        <f t="shared" si="224"/>
        <v>520.37</v>
      </c>
      <c r="R271" s="431">
        <v>500</v>
      </c>
      <c r="S271" s="431">
        <v>20.37</v>
      </c>
      <c r="T271" s="431"/>
      <c r="U271" s="487">
        <f>+V271+W271</f>
        <v>0</v>
      </c>
      <c r="V271" s="487">
        <f t="shared" si="226"/>
        <v>0</v>
      </c>
      <c r="W271" s="487">
        <f t="shared" si="226"/>
        <v>0</v>
      </c>
      <c r="X271" s="425">
        <f>Y271+Z271</f>
        <v>0</v>
      </c>
      <c r="Y271" s="431"/>
      <c r="Z271" s="431"/>
      <c r="AA271" s="431"/>
      <c r="AB271" s="431"/>
      <c r="AC271" s="431"/>
      <c r="AD271" s="431"/>
      <c r="AE271" s="431"/>
      <c r="AF271" s="431"/>
      <c r="AG271" s="431">
        <f t="shared" si="233"/>
        <v>520.37</v>
      </c>
      <c r="AH271" s="431">
        <v>500</v>
      </c>
      <c r="AI271" s="431">
        <v>20.37</v>
      </c>
      <c r="AJ271" s="431"/>
      <c r="AK271" s="431"/>
      <c r="AL271" s="15"/>
      <c r="AP271" s="1"/>
      <c r="AQ271" s="1"/>
      <c r="AR271" s="1"/>
    </row>
    <row r="272" spans="1:44" s="354" customFormat="1" ht="30" hidden="1">
      <c r="A272" s="8">
        <f t="shared" si="228"/>
        <v>20</v>
      </c>
      <c r="B272" s="319" t="s">
        <v>528</v>
      </c>
      <c r="C272" s="8" t="s">
        <v>529</v>
      </c>
      <c r="D272" s="8"/>
      <c r="E272" s="8" t="s">
        <v>530</v>
      </c>
      <c r="F272" s="8" t="s">
        <v>55</v>
      </c>
      <c r="G272" s="425">
        <f>H272+I272</f>
        <v>313.39999999999998</v>
      </c>
      <c r="H272" s="425">
        <v>300</v>
      </c>
      <c r="I272" s="425">
        <v>13.4</v>
      </c>
      <c r="J272" s="431">
        <v>0</v>
      </c>
      <c r="K272" s="461">
        <f t="shared" si="223"/>
        <v>0</v>
      </c>
      <c r="L272" s="431"/>
      <c r="M272" s="431"/>
      <c r="N272" s="460"/>
      <c r="O272" s="431"/>
      <c r="P272" s="431"/>
      <c r="Q272" s="431">
        <f t="shared" si="224"/>
        <v>313.39999999999998</v>
      </c>
      <c r="R272" s="431">
        <v>300</v>
      </c>
      <c r="S272" s="431">
        <v>13.4</v>
      </c>
      <c r="T272" s="431"/>
      <c r="U272" s="487">
        <f>+V272+W272</f>
        <v>0</v>
      </c>
      <c r="V272" s="487">
        <f t="shared" si="226"/>
        <v>0</v>
      </c>
      <c r="W272" s="487">
        <f t="shared" si="226"/>
        <v>0</v>
      </c>
      <c r="X272" s="425">
        <f>Y272+Z272</f>
        <v>0</v>
      </c>
      <c r="Y272" s="431"/>
      <c r="Z272" s="431"/>
      <c r="AA272" s="431"/>
      <c r="AB272" s="431"/>
      <c r="AC272" s="431"/>
      <c r="AD272" s="431"/>
      <c r="AE272" s="431"/>
      <c r="AF272" s="431"/>
      <c r="AG272" s="431">
        <f t="shared" si="233"/>
        <v>313.39999999999998</v>
      </c>
      <c r="AH272" s="431">
        <v>300</v>
      </c>
      <c r="AI272" s="431">
        <v>13.4</v>
      </c>
      <c r="AJ272" s="431"/>
      <c r="AK272" s="431"/>
      <c r="AL272" s="15"/>
      <c r="AP272" s="1"/>
      <c r="AQ272" s="1"/>
      <c r="AR272" s="1"/>
    </row>
    <row r="273" spans="1:44" s="354" customFormat="1" ht="30" hidden="1">
      <c r="A273" s="8">
        <f t="shared" si="228"/>
        <v>21</v>
      </c>
      <c r="B273" s="319" t="s">
        <v>531</v>
      </c>
      <c r="C273" s="8" t="s">
        <v>509</v>
      </c>
      <c r="D273" s="8"/>
      <c r="E273" s="8" t="s">
        <v>532</v>
      </c>
      <c r="F273" s="8" t="s">
        <v>55</v>
      </c>
      <c r="G273" s="481">
        <f>H273+I273</f>
        <v>262.5</v>
      </c>
      <c r="H273" s="481">
        <v>250</v>
      </c>
      <c r="I273" s="481">
        <v>12.5</v>
      </c>
      <c r="J273" s="431">
        <v>0</v>
      </c>
      <c r="K273" s="461">
        <f t="shared" si="223"/>
        <v>0</v>
      </c>
      <c r="L273" s="431"/>
      <c r="M273" s="431"/>
      <c r="N273" s="460"/>
      <c r="O273" s="431"/>
      <c r="P273" s="431"/>
      <c r="Q273" s="431">
        <f t="shared" si="224"/>
        <v>262.5</v>
      </c>
      <c r="R273" s="431">
        <v>250</v>
      </c>
      <c r="S273" s="431">
        <v>12.5</v>
      </c>
      <c r="T273" s="431"/>
      <c r="U273" s="487">
        <f>+V273+W273</f>
        <v>0</v>
      </c>
      <c r="V273" s="487">
        <f t="shared" si="226"/>
        <v>0</v>
      </c>
      <c r="W273" s="487">
        <f t="shared" si="226"/>
        <v>0</v>
      </c>
      <c r="X273" s="425">
        <f>Y273+Z273</f>
        <v>0</v>
      </c>
      <c r="Y273" s="431"/>
      <c r="Z273" s="431"/>
      <c r="AA273" s="431"/>
      <c r="AB273" s="431"/>
      <c r="AC273" s="431"/>
      <c r="AD273" s="431"/>
      <c r="AE273" s="431"/>
      <c r="AF273" s="431"/>
      <c r="AG273" s="431">
        <f t="shared" si="233"/>
        <v>262.5</v>
      </c>
      <c r="AH273" s="431">
        <v>250</v>
      </c>
      <c r="AI273" s="431">
        <v>12.5</v>
      </c>
      <c r="AJ273" s="431"/>
      <c r="AK273" s="431"/>
      <c r="AL273" s="15"/>
      <c r="AP273" s="1"/>
      <c r="AQ273" s="1"/>
      <c r="AR273" s="1"/>
    </row>
    <row r="274" spans="1:44" s="354" customFormat="1" ht="30" hidden="1">
      <c r="A274" s="8">
        <f t="shared" si="228"/>
        <v>22</v>
      </c>
      <c r="B274" s="365" t="s">
        <v>810</v>
      </c>
      <c r="C274" s="364" t="s">
        <v>334</v>
      </c>
      <c r="D274" s="8"/>
      <c r="E274" s="8" t="s">
        <v>533</v>
      </c>
      <c r="F274" s="8" t="s">
        <v>55</v>
      </c>
      <c r="G274" s="425">
        <f>H274+I274</f>
        <v>315</v>
      </c>
      <c r="H274" s="425">
        <v>300</v>
      </c>
      <c r="I274" s="425">
        <v>15</v>
      </c>
      <c r="J274" s="431">
        <v>0</v>
      </c>
      <c r="K274" s="461">
        <f>+L274+M274</f>
        <v>10.5</v>
      </c>
      <c r="L274" s="431"/>
      <c r="M274" s="431">
        <f>+I274-S274</f>
        <v>10.5</v>
      </c>
      <c r="N274" s="460">
        <f>+O274+P274</f>
        <v>9.8100000000000023</v>
      </c>
      <c r="O274" s="431">
        <f>+R274-H274</f>
        <v>9.8100000000000023</v>
      </c>
      <c r="P274" s="431"/>
      <c r="Q274" s="431">
        <f t="shared" si="224"/>
        <v>314.31</v>
      </c>
      <c r="R274" s="431">
        <v>309.81</v>
      </c>
      <c r="S274" s="431">
        <v>4.5</v>
      </c>
      <c r="T274" s="431"/>
      <c r="U274" s="487">
        <f>+V274+W274</f>
        <v>0</v>
      </c>
      <c r="V274" s="487">
        <f t="shared" si="226"/>
        <v>0</v>
      </c>
      <c r="W274" s="487">
        <f t="shared" si="226"/>
        <v>0</v>
      </c>
      <c r="X274" s="425">
        <f>Y274+Z274</f>
        <v>0</v>
      </c>
      <c r="Y274" s="431"/>
      <c r="Z274" s="431"/>
      <c r="AA274" s="431"/>
      <c r="AB274" s="431"/>
      <c r="AC274" s="431"/>
      <c r="AD274" s="431"/>
      <c r="AE274" s="431"/>
      <c r="AF274" s="431"/>
      <c r="AG274" s="431">
        <f t="shared" si="233"/>
        <v>314.31</v>
      </c>
      <c r="AH274" s="431">
        <v>309.81</v>
      </c>
      <c r="AI274" s="431">
        <v>4.5</v>
      </c>
      <c r="AJ274" s="431"/>
      <c r="AK274" s="431"/>
      <c r="AL274" s="15"/>
      <c r="AP274" s="1"/>
      <c r="AQ274" s="1"/>
      <c r="AR274" s="1"/>
    </row>
    <row r="275" spans="1:44" s="354" customFormat="1" ht="75" hidden="1">
      <c r="A275" s="8">
        <f t="shared" si="228"/>
        <v>23</v>
      </c>
      <c r="B275" s="365" t="s">
        <v>823</v>
      </c>
      <c r="C275" s="8" t="s">
        <v>334</v>
      </c>
      <c r="D275" s="8"/>
      <c r="E275" s="8" t="s">
        <v>159</v>
      </c>
      <c r="F275" s="8" t="s">
        <v>55</v>
      </c>
      <c r="G275" s="425">
        <f t="shared" si="229"/>
        <v>525</v>
      </c>
      <c r="H275" s="425">
        <v>500</v>
      </c>
      <c r="I275" s="425">
        <v>25</v>
      </c>
      <c r="J275" s="431">
        <v>0</v>
      </c>
      <c r="K275" s="461">
        <f>+L275+M275</f>
        <v>25.45</v>
      </c>
      <c r="L275" s="431">
        <f>+H275-R275</f>
        <v>20</v>
      </c>
      <c r="M275" s="431">
        <f>+I275-S275</f>
        <v>5.4499999999999993</v>
      </c>
      <c r="N275" s="460"/>
      <c r="O275" s="431"/>
      <c r="P275" s="431"/>
      <c r="Q275" s="431">
        <f t="shared" si="224"/>
        <v>499.55</v>
      </c>
      <c r="R275" s="431">
        <v>480</v>
      </c>
      <c r="S275" s="431">
        <v>19.55</v>
      </c>
      <c r="T275" s="431"/>
      <c r="U275" s="487">
        <f t="shared" si="225"/>
        <v>0</v>
      </c>
      <c r="V275" s="487">
        <f t="shared" si="226"/>
        <v>0</v>
      </c>
      <c r="W275" s="487">
        <f t="shared" si="226"/>
        <v>0</v>
      </c>
      <c r="X275" s="425">
        <f t="shared" si="230"/>
        <v>0</v>
      </c>
      <c r="Y275" s="431"/>
      <c r="Z275" s="431"/>
      <c r="AA275" s="431"/>
      <c r="AB275" s="431"/>
      <c r="AC275" s="431"/>
      <c r="AD275" s="431"/>
      <c r="AE275" s="431"/>
      <c r="AF275" s="431"/>
      <c r="AG275" s="431">
        <f t="shared" si="233"/>
        <v>499.55</v>
      </c>
      <c r="AH275" s="431">
        <v>480</v>
      </c>
      <c r="AI275" s="431">
        <v>19.55</v>
      </c>
      <c r="AJ275" s="431"/>
      <c r="AK275" s="431"/>
      <c r="AL275" s="15"/>
      <c r="AP275" s="1"/>
      <c r="AQ275" s="1"/>
      <c r="AR275" s="1"/>
    </row>
    <row r="276" spans="1:44" s="354" customFormat="1" ht="75" hidden="1">
      <c r="A276" s="8">
        <f t="shared" si="228"/>
        <v>24</v>
      </c>
      <c r="B276" s="365" t="s">
        <v>824</v>
      </c>
      <c r="C276" s="8" t="s">
        <v>511</v>
      </c>
      <c r="D276" s="8"/>
      <c r="E276" s="8" t="s">
        <v>159</v>
      </c>
      <c r="F276" s="8">
        <v>2025</v>
      </c>
      <c r="G276" s="425">
        <f t="shared" si="229"/>
        <v>525</v>
      </c>
      <c r="H276" s="425">
        <v>500</v>
      </c>
      <c r="I276" s="425">
        <v>25</v>
      </c>
      <c r="J276" s="431">
        <v>0</v>
      </c>
      <c r="K276" s="461">
        <f t="shared" si="223"/>
        <v>0</v>
      </c>
      <c r="L276" s="431"/>
      <c r="M276" s="431"/>
      <c r="N276" s="460"/>
      <c r="O276" s="431"/>
      <c r="P276" s="431"/>
      <c r="Q276" s="425">
        <f t="shared" ref="Q276" si="234">R276+S276</f>
        <v>525</v>
      </c>
      <c r="R276" s="425">
        <v>500</v>
      </c>
      <c r="S276" s="425">
        <v>25</v>
      </c>
      <c r="T276" s="431"/>
      <c r="U276" s="487">
        <f t="shared" si="225"/>
        <v>0</v>
      </c>
      <c r="V276" s="487">
        <f t="shared" si="226"/>
        <v>0</v>
      </c>
      <c r="W276" s="487">
        <f t="shared" si="226"/>
        <v>0</v>
      </c>
      <c r="X276" s="425">
        <f t="shared" si="230"/>
        <v>0</v>
      </c>
      <c r="Y276" s="431"/>
      <c r="Z276" s="431"/>
      <c r="AA276" s="431"/>
      <c r="AB276" s="431"/>
      <c r="AC276" s="431"/>
      <c r="AD276" s="431"/>
      <c r="AE276" s="431"/>
      <c r="AF276" s="431"/>
      <c r="AG276" s="425">
        <f t="shared" ref="AG276" si="235">AH276+AI276</f>
        <v>525</v>
      </c>
      <c r="AH276" s="425">
        <v>500</v>
      </c>
      <c r="AI276" s="425">
        <v>25</v>
      </c>
      <c r="AJ276" s="431"/>
      <c r="AK276" s="431"/>
      <c r="AL276" s="15"/>
      <c r="AP276" s="1"/>
      <c r="AQ276" s="1"/>
      <c r="AR276" s="1"/>
    </row>
    <row r="277" spans="1:44" s="354" customFormat="1" ht="30" hidden="1">
      <c r="A277" s="8">
        <f t="shared" si="228"/>
        <v>25</v>
      </c>
      <c r="B277" s="319" t="s">
        <v>541</v>
      </c>
      <c r="C277" s="8" t="s">
        <v>509</v>
      </c>
      <c r="D277" s="8"/>
      <c r="E277" s="8" t="s">
        <v>812</v>
      </c>
      <c r="F277" s="8" t="s">
        <v>55</v>
      </c>
      <c r="G277" s="481">
        <f t="shared" si="229"/>
        <v>430.5</v>
      </c>
      <c r="H277" s="481">
        <v>410</v>
      </c>
      <c r="I277" s="481">
        <v>20.5</v>
      </c>
      <c r="J277" s="431">
        <v>0</v>
      </c>
      <c r="K277" s="461">
        <f>+L277+M277</f>
        <v>0.94999999999999929</v>
      </c>
      <c r="L277" s="431"/>
      <c r="M277" s="431">
        <f>+I277-S277</f>
        <v>0.94999999999999929</v>
      </c>
      <c r="N277" s="460">
        <f>+O277+P277</f>
        <v>70</v>
      </c>
      <c r="O277" s="431">
        <f>+R277-H277</f>
        <v>70</v>
      </c>
      <c r="P277" s="431"/>
      <c r="Q277" s="431">
        <f>+R277+S277</f>
        <v>499.55</v>
      </c>
      <c r="R277" s="431">
        <v>480</v>
      </c>
      <c r="S277" s="431">
        <v>19.55</v>
      </c>
      <c r="T277" s="431"/>
      <c r="U277" s="487">
        <f t="shared" si="225"/>
        <v>0</v>
      </c>
      <c r="V277" s="487">
        <f t="shared" si="226"/>
        <v>0</v>
      </c>
      <c r="W277" s="487">
        <f t="shared" si="226"/>
        <v>0</v>
      </c>
      <c r="X277" s="425">
        <f t="shared" si="230"/>
        <v>0</v>
      </c>
      <c r="Y277" s="431"/>
      <c r="Z277" s="431"/>
      <c r="AA277" s="431"/>
      <c r="AB277" s="431"/>
      <c r="AC277" s="431"/>
      <c r="AD277" s="431"/>
      <c r="AE277" s="431"/>
      <c r="AF277" s="431"/>
      <c r="AG277" s="431">
        <f>+AH277+AI277</f>
        <v>499.55</v>
      </c>
      <c r="AH277" s="431">
        <v>480</v>
      </c>
      <c r="AI277" s="431">
        <v>19.55</v>
      </c>
      <c r="AJ277" s="431"/>
      <c r="AK277" s="431"/>
      <c r="AL277" s="15"/>
      <c r="AP277" s="1"/>
      <c r="AQ277" s="1"/>
      <c r="AR277" s="1"/>
    </row>
    <row r="278" spans="1:44" s="354" customFormat="1" ht="75" hidden="1">
      <c r="A278" s="8">
        <f t="shared" si="228"/>
        <v>26</v>
      </c>
      <c r="B278" s="319" t="s">
        <v>543</v>
      </c>
      <c r="C278" s="8" t="s">
        <v>502</v>
      </c>
      <c r="D278" s="8"/>
      <c r="E278" s="8" t="s">
        <v>510</v>
      </c>
      <c r="F278" s="8" t="s">
        <v>55</v>
      </c>
      <c r="G278" s="481">
        <f t="shared" si="229"/>
        <v>105.25</v>
      </c>
      <c r="H278" s="481">
        <v>100.25</v>
      </c>
      <c r="I278" s="481">
        <v>5</v>
      </c>
      <c r="J278" s="431">
        <v>0</v>
      </c>
      <c r="K278" s="461"/>
      <c r="L278" s="431"/>
      <c r="M278" s="431"/>
      <c r="N278" s="460">
        <f>+O278+P278</f>
        <v>519.19000000000005</v>
      </c>
      <c r="O278" s="431">
        <f>+R278-H278</f>
        <v>499.75</v>
      </c>
      <c r="P278" s="431">
        <f>+S278-I278</f>
        <v>19.440000000000001</v>
      </c>
      <c r="Q278" s="431">
        <f>+R278+S278</f>
        <v>624.44000000000005</v>
      </c>
      <c r="R278" s="431">
        <v>600</v>
      </c>
      <c r="S278" s="431">
        <v>24.44</v>
      </c>
      <c r="T278" s="431"/>
      <c r="U278" s="487">
        <f t="shared" si="225"/>
        <v>0</v>
      </c>
      <c r="V278" s="487">
        <f t="shared" si="226"/>
        <v>0</v>
      </c>
      <c r="W278" s="487">
        <f t="shared" si="226"/>
        <v>0</v>
      </c>
      <c r="X278" s="425">
        <f t="shared" si="230"/>
        <v>0</v>
      </c>
      <c r="Y278" s="431"/>
      <c r="Z278" s="431"/>
      <c r="AA278" s="431"/>
      <c r="AB278" s="431"/>
      <c r="AC278" s="431"/>
      <c r="AD278" s="431"/>
      <c r="AE278" s="431"/>
      <c r="AF278" s="431"/>
      <c r="AG278" s="431">
        <f>+AH278+AI278</f>
        <v>624.44000000000005</v>
      </c>
      <c r="AH278" s="431">
        <v>600</v>
      </c>
      <c r="AI278" s="431">
        <v>24.44</v>
      </c>
      <c r="AJ278" s="431"/>
      <c r="AK278" s="431"/>
      <c r="AL278" s="15"/>
      <c r="AP278" s="1"/>
      <c r="AQ278" s="1"/>
      <c r="AR278" s="1"/>
    </row>
    <row r="279" spans="1:44" s="354" customFormat="1" ht="30" hidden="1">
      <c r="A279" s="8">
        <f t="shared" si="228"/>
        <v>27</v>
      </c>
      <c r="B279" s="488" t="s">
        <v>520</v>
      </c>
      <c r="C279" s="8" t="s">
        <v>502</v>
      </c>
      <c r="D279" s="8"/>
      <c r="E279" s="8" t="s">
        <v>521</v>
      </c>
      <c r="F279" s="8" t="s">
        <v>53</v>
      </c>
      <c r="G279" s="425">
        <f t="shared" si="229"/>
        <v>210</v>
      </c>
      <c r="H279" s="425">
        <v>200</v>
      </c>
      <c r="I279" s="425">
        <v>10</v>
      </c>
      <c r="J279" s="431">
        <v>0</v>
      </c>
      <c r="K279" s="425">
        <f t="shared" ref="K279:K284" si="236">L279+M279</f>
        <v>210</v>
      </c>
      <c r="L279" s="425">
        <v>200</v>
      </c>
      <c r="M279" s="425">
        <v>10</v>
      </c>
      <c r="N279" s="460"/>
      <c r="O279" s="431"/>
      <c r="P279" s="431"/>
      <c r="Q279" s="444"/>
      <c r="R279" s="431"/>
      <c r="S279" s="431"/>
      <c r="T279" s="8" t="s">
        <v>1177</v>
      </c>
      <c r="U279" s="487">
        <f t="shared" si="225"/>
        <v>0</v>
      </c>
      <c r="V279" s="487">
        <f t="shared" ref="V279:W284" si="237">+Y279+AB279+AE279</f>
        <v>0</v>
      </c>
      <c r="W279" s="487">
        <f t="shared" si="237"/>
        <v>0</v>
      </c>
      <c r="X279" s="425">
        <f t="shared" si="230"/>
        <v>0</v>
      </c>
      <c r="Y279" s="431"/>
      <c r="Z279" s="431"/>
      <c r="AA279" s="431"/>
      <c r="AB279" s="431"/>
      <c r="AC279" s="431"/>
      <c r="AD279" s="431"/>
      <c r="AE279" s="431"/>
      <c r="AF279" s="431"/>
      <c r="AG279" s="431"/>
      <c r="AH279" s="431"/>
      <c r="AI279" s="431"/>
      <c r="AJ279" s="431"/>
      <c r="AK279" s="431"/>
      <c r="AL279" s="15"/>
      <c r="AP279" s="1"/>
      <c r="AQ279" s="1"/>
      <c r="AR279" s="1"/>
    </row>
    <row r="280" spans="1:44" s="354" customFormat="1" ht="30" hidden="1">
      <c r="A280" s="8">
        <f t="shared" si="228"/>
        <v>28</v>
      </c>
      <c r="B280" s="488" t="s">
        <v>522</v>
      </c>
      <c r="C280" s="8" t="s">
        <v>515</v>
      </c>
      <c r="D280" s="8"/>
      <c r="E280" s="8" t="s">
        <v>523</v>
      </c>
      <c r="F280" s="8" t="s">
        <v>53</v>
      </c>
      <c r="G280" s="481">
        <f t="shared" si="229"/>
        <v>52.5</v>
      </c>
      <c r="H280" s="481">
        <v>50</v>
      </c>
      <c r="I280" s="481">
        <v>2.5</v>
      </c>
      <c r="J280" s="431">
        <v>0</v>
      </c>
      <c r="K280" s="481">
        <f t="shared" si="236"/>
        <v>52.5</v>
      </c>
      <c r="L280" s="481">
        <v>50</v>
      </c>
      <c r="M280" s="481">
        <v>2.5</v>
      </c>
      <c r="N280" s="460"/>
      <c r="O280" s="431"/>
      <c r="P280" s="431"/>
      <c r="Q280" s="444"/>
      <c r="R280" s="431"/>
      <c r="S280" s="431"/>
      <c r="T280" s="8" t="s">
        <v>1177</v>
      </c>
      <c r="U280" s="487">
        <f t="shared" si="225"/>
        <v>0</v>
      </c>
      <c r="V280" s="487">
        <f t="shared" si="237"/>
        <v>0</v>
      </c>
      <c r="W280" s="487">
        <f t="shared" si="237"/>
        <v>0</v>
      </c>
      <c r="X280" s="425">
        <f t="shared" si="230"/>
        <v>0</v>
      </c>
      <c r="Y280" s="431"/>
      <c r="Z280" s="431"/>
      <c r="AA280" s="431"/>
      <c r="AB280" s="431"/>
      <c r="AC280" s="431"/>
      <c r="AD280" s="431"/>
      <c r="AE280" s="431"/>
      <c r="AF280" s="431"/>
      <c r="AG280" s="431"/>
      <c r="AH280" s="431"/>
      <c r="AI280" s="431"/>
      <c r="AJ280" s="431"/>
      <c r="AK280" s="431"/>
      <c r="AL280" s="15"/>
      <c r="AP280" s="1"/>
      <c r="AQ280" s="1"/>
      <c r="AR280" s="1"/>
    </row>
    <row r="281" spans="1:44" s="354" customFormat="1" ht="60" hidden="1">
      <c r="A281" s="8">
        <f t="shared" si="228"/>
        <v>29</v>
      </c>
      <c r="B281" s="488" t="s">
        <v>534</v>
      </c>
      <c r="C281" s="8" t="s">
        <v>509</v>
      </c>
      <c r="D281" s="8"/>
      <c r="E281" s="20" t="s">
        <v>535</v>
      </c>
      <c r="F281" s="8" t="s">
        <v>54</v>
      </c>
      <c r="G281" s="481">
        <f t="shared" si="229"/>
        <v>420</v>
      </c>
      <c r="H281" s="481">
        <v>400</v>
      </c>
      <c r="I281" s="481">
        <v>20</v>
      </c>
      <c r="J281" s="431">
        <v>0</v>
      </c>
      <c r="K281" s="481">
        <f t="shared" si="236"/>
        <v>420</v>
      </c>
      <c r="L281" s="481">
        <v>400</v>
      </c>
      <c r="M281" s="481">
        <v>20</v>
      </c>
      <c r="N281" s="460"/>
      <c r="O281" s="431"/>
      <c r="P281" s="431"/>
      <c r="Q281" s="444"/>
      <c r="R281" s="431"/>
      <c r="S281" s="431"/>
      <c r="T281" s="8" t="s">
        <v>1177</v>
      </c>
      <c r="U281" s="487">
        <f t="shared" si="225"/>
        <v>0</v>
      </c>
      <c r="V281" s="487">
        <f t="shared" si="237"/>
        <v>0</v>
      </c>
      <c r="W281" s="487">
        <f t="shared" si="237"/>
        <v>0</v>
      </c>
      <c r="X281" s="425">
        <f t="shared" si="230"/>
        <v>0</v>
      </c>
      <c r="Y281" s="431"/>
      <c r="Z281" s="431"/>
      <c r="AA281" s="431"/>
      <c r="AB281" s="431"/>
      <c r="AC281" s="431"/>
      <c r="AD281" s="431"/>
      <c r="AE281" s="431"/>
      <c r="AF281" s="431"/>
      <c r="AG281" s="431"/>
      <c r="AH281" s="431"/>
      <c r="AI281" s="431"/>
      <c r="AJ281" s="431"/>
      <c r="AK281" s="431"/>
      <c r="AL281" s="15"/>
      <c r="AP281" s="1"/>
      <c r="AQ281" s="1"/>
      <c r="AR281" s="1"/>
    </row>
    <row r="282" spans="1:44" s="354" customFormat="1" ht="30" hidden="1">
      <c r="A282" s="8">
        <f t="shared" si="228"/>
        <v>30</v>
      </c>
      <c r="B282" s="488" t="s">
        <v>538</v>
      </c>
      <c r="C282" s="8" t="s">
        <v>506</v>
      </c>
      <c r="D282" s="8"/>
      <c r="E282" s="8" t="s">
        <v>539</v>
      </c>
      <c r="F282" s="8" t="s">
        <v>54</v>
      </c>
      <c r="G282" s="425">
        <f t="shared" si="229"/>
        <v>210</v>
      </c>
      <c r="H282" s="425">
        <v>200</v>
      </c>
      <c r="I282" s="425">
        <v>10</v>
      </c>
      <c r="J282" s="431">
        <v>0</v>
      </c>
      <c r="K282" s="425">
        <f t="shared" si="236"/>
        <v>210</v>
      </c>
      <c r="L282" s="425">
        <v>200</v>
      </c>
      <c r="M282" s="425">
        <v>10</v>
      </c>
      <c r="N282" s="460"/>
      <c r="O282" s="431"/>
      <c r="P282" s="431"/>
      <c r="Q282" s="444"/>
      <c r="R282" s="431"/>
      <c r="S282" s="431"/>
      <c r="T282" s="8" t="s">
        <v>1177</v>
      </c>
      <c r="U282" s="487">
        <f t="shared" si="225"/>
        <v>0</v>
      </c>
      <c r="V282" s="487">
        <f t="shared" si="237"/>
        <v>0</v>
      </c>
      <c r="W282" s="487">
        <f t="shared" si="237"/>
        <v>0</v>
      </c>
      <c r="X282" s="425">
        <f t="shared" si="230"/>
        <v>0</v>
      </c>
      <c r="Y282" s="431"/>
      <c r="Z282" s="431"/>
      <c r="AA282" s="431"/>
      <c r="AB282" s="431"/>
      <c r="AC282" s="431"/>
      <c r="AD282" s="431"/>
      <c r="AE282" s="431"/>
      <c r="AF282" s="431"/>
      <c r="AG282" s="431"/>
      <c r="AH282" s="431"/>
      <c r="AI282" s="431"/>
      <c r="AJ282" s="431"/>
      <c r="AK282" s="431"/>
      <c r="AL282" s="15"/>
      <c r="AP282" s="1"/>
      <c r="AQ282" s="1"/>
      <c r="AR282" s="1"/>
    </row>
    <row r="283" spans="1:44" s="354" customFormat="1" ht="30" hidden="1">
      <c r="A283" s="8">
        <f t="shared" si="228"/>
        <v>31</v>
      </c>
      <c r="B283" s="488" t="s">
        <v>540</v>
      </c>
      <c r="C283" s="8" t="s">
        <v>529</v>
      </c>
      <c r="D283" s="8"/>
      <c r="E283" s="8" t="s">
        <v>811</v>
      </c>
      <c r="F283" s="8" t="s">
        <v>55</v>
      </c>
      <c r="G283" s="481">
        <f t="shared" si="229"/>
        <v>430.5</v>
      </c>
      <c r="H283" s="481">
        <v>410</v>
      </c>
      <c r="I283" s="481">
        <v>20.5</v>
      </c>
      <c r="J283" s="431">
        <v>0</v>
      </c>
      <c r="K283" s="481">
        <f t="shared" si="236"/>
        <v>430.5</v>
      </c>
      <c r="L283" s="481">
        <v>410</v>
      </c>
      <c r="M283" s="481">
        <v>20.5</v>
      </c>
      <c r="N283" s="460"/>
      <c r="O283" s="431"/>
      <c r="P283" s="431"/>
      <c r="Q283" s="444"/>
      <c r="R283" s="431"/>
      <c r="S283" s="431"/>
      <c r="T283" s="8" t="s">
        <v>1177</v>
      </c>
      <c r="U283" s="487">
        <f t="shared" si="225"/>
        <v>0</v>
      </c>
      <c r="V283" s="487">
        <f t="shared" si="237"/>
        <v>0</v>
      </c>
      <c r="W283" s="487">
        <f t="shared" si="237"/>
        <v>0</v>
      </c>
      <c r="X283" s="425">
        <f t="shared" si="230"/>
        <v>0</v>
      </c>
      <c r="Y283" s="431"/>
      <c r="Z283" s="431"/>
      <c r="AA283" s="431"/>
      <c r="AB283" s="431"/>
      <c r="AC283" s="431"/>
      <c r="AD283" s="431"/>
      <c r="AE283" s="431"/>
      <c r="AF283" s="431"/>
      <c r="AG283" s="431"/>
      <c r="AH283" s="431"/>
      <c r="AI283" s="431"/>
      <c r="AJ283" s="431"/>
      <c r="AK283" s="431"/>
      <c r="AL283" s="15"/>
      <c r="AP283" s="1"/>
      <c r="AQ283" s="1"/>
      <c r="AR283" s="1"/>
    </row>
    <row r="284" spans="1:44" ht="75" hidden="1">
      <c r="A284" s="8">
        <f t="shared" si="228"/>
        <v>32</v>
      </c>
      <c r="B284" s="488" t="s">
        <v>542</v>
      </c>
      <c r="C284" s="8" t="s">
        <v>502</v>
      </c>
      <c r="D284" s="8"/>
      <c r="E284" s="8" t="s">
        <v>510</v>
      </c>
      <c r="F284" s="8" t="s">
        <v>55</v>
      </c>
      <c r="G284" s="481">
        <f t="shared" si="229"/>
        <v>336</v>
      </c>
      <c r="H284" s="481">
        <v>320</v>
      </c>
      <c r="I284" s="481">
        <v>16</v>
      </c>
      <c r="J284" s="431">
        <v>0</v>
      </c>
      <c r="K284" s="481">
        <f t="shared" si="236"/>
        <v>336</v>
      </c>
      <c r="L284" s="481">
        <v>320</v>
      </c>
      <c r="M284" s="481">
        <v>16</v>
      </c>
      <c r="N284" s="460"/>
      <c r="O284" s="431"/>
      <c r="P284" s="431"/>
      <c r="Q284" s="444"/>
      <c r="R284" s="431"/>
      <c r="S284" s="431"/>
      <c r="T284" s="8" t="s">
        <v>1177</v>
      </c>
      <c r="U284" s="487">
        <f t="shared" si="225"/>
        <v>0</v>
      </c>
      <c r="V284" s="487">
        <f t="shared" si="237"/>
        <v>0</v>
      </c>
      <c r="W284" s="487">
        <f t="shared" si="237"/>
        <v>0</v>
      </c>
      <c r="X284" s="425">
        <f t="shared" si="230"/>
        <v>0</v>
      </c>
      <c r="Y284" s="431"/>
      <c r="Z284" s="431"/>
      <c r="AA284" s="431"/>
      <c r="AB284" s="431"/>
      <c r="AC284" s="431"/>
      <c r="AD284" s="431"/>
      <c r="AE284" s="431"/>
      <c r="AF284" s="431"/>
      <c r="AG284" s="431"/>
      <c r="AH284" s="431"/>
      <c r="AI284" s="431"/>
      <c r="AJ284" s="431"/>
      <c r="AK284" s="431"/>
      <c r="AL284" s="15"/>
    </row>
    <row r="285" spans="1:44" s="354" customFormat="1" ht="128.25">
      <c r="A285" s="259" t="s">
        <v>39</v>
      </c>
      <c r="B285" s="229" t="s">
        <v>1006</v>
      </c>
      <c r="C285" s="250"/>
      <c r="D285" s="250"/>
      <c r="E285" s="250"/>
      <c r="F285" s="268"/>
      <c r="G285" s="314">
        <f>+G291</f>
        <v>7364</v>
      </c>
      <c r="H285" s="314">
        <f t="shared" ref="H285:AK285" si="238">+H291</f>
        <v>7014</v>
      </c>
      <c r="I285" s="314">
        <f>+I290</f>
        <v>350</v>
      </c>
      <c r="J285" s="314">
        <f t="shared" ref="J285:S285" si="239">+J290</f>
        <v>0</v>
      </c>
      <c r="K285" s="314">
        <f t="shared" si="239"/>
        <v>5508.2415000000001</v>
      </c>
      <c r="L285" s="314">
        <f t="shared" si="239"/>
        <v>5250.2415000000001</v>
      </c>
      <c r="M285" s="314">
        <f t="shared" si="239"/>
        <v>258</v>
      </c>
      <c r="N285" s="314">
        <f t="shared" si="239"/>
        <v>6809.2415000000001</v>
      </c>
      <c r="O285" s="314">
        <f t="shared" si="239"/>
        <v>6488.2415000000001</v>
      </c>
      <c r="P285" s="314">
        <f t="shared" si="239"/>
        <v>321</v>
      </c>
      <c r="Q285" s="314">
        <f t="shared" si="239"/>
        <v>8665</v>
      </c>
      <c r="R285" s="314">
        <f t="shared" si="239"/>
        <v>8252</v>
      </c>
      <c r="S285" s="314">
        <f t="shared" si="239"/>
        <v>413</v>
      </c>
      <c r="T285" s="314"/>
      <c r="U285" s="314"/>
      <c r="V285" s="314"/>
      <c r="W285" s="314"/>
      <c r="X285" s="314">
        <f t="shared" si="238"/>
        <v>1000</v>
      </c>
      <c r="Y285" s="314">
        <f t="shared" si="238"/>
        <v>952</v>
      </c>
      <c r="Z285" s="314">
        <f t="shared" si="238"/>
        <v>48</v>
      </c>
      <c r="AA285" s="314"/>
      <c r="AB285" s="456"/>
      <c r="AC285" s="456"/>
      <c r="AD285" s="314"/>
      <c r="AE285" s="456"/>
      <c r="AF285" s="456"/>
      <c r="AG285" s="314"/>
      <c r="AH285" s="456"/>
      <c r="AI285" s="456"/>
      <c r="AJ285" s="314"/>
      <c r="AK285" s="314">
        <f t="shared" si="238"/>
        <v>0</v>
      </c>
      <c r="AL285" s="250"/>
      <c r="AP285" s="1"/>
      <c r="AQ285" s="1"/>
      <c r="AR285" s="1"/>
    </row>
    <row r="286" spans="1:44" s="354" customFormat="1" ht="90" hidden="1">
      <c r="A286" s="246">
        <v>1</v>
      </c>
      <c r="B286" s="269" t="s">
        <v>896</v>
      </c>
      <c r="C286" s="250"/>
      <c r="D286" s="250"/>
      <c r="E286" s="250"/>
      <c r="F286" s="9" t="s">
        <v>19</v>
      </c>
      <c r="G286" s="431">
        <f>H286+I286</f>
        <v>3433</v>
      </c>
      <c r="H286" s="431">
        <v>3269</v>
      </c>
      <c r="I286" s="431">
        <v>164</v>
      </c>
      <c r="J286" s="431"/>
      <c r="K286" s="460"/>
      <c r="L286" s="431"/>
      <c r="M286" s="431"/>
      <c r="N286" s="460"/>
      <c r="O286" s="431"/>
      <c r="P286" s="431"/>
      <c r="Q286" s="444"/>
      <c r="R286" s="431"/>
      <c r="S286" s="431"/>
      <c r="T286" s="431"/>
      <c r="U286" s="431"/>
      <c r="V286" s="431"/>
      <c r="W286" s="431"/>
      <c r="X286" s="431">
        <f>Y286+Z286</f>
        <v>618</v>
      </c>
      <c r="Y286" s="431">
        <v>588</v>
      </c>
      <c r="Z286" s="431">
        <v>30</v>
      </c>
      <c r="AA286" s="431"/>
      <c r="AB286" s="460"/>
      <c r="AC286" s="460"/>
      <c r="AD286" s="431"/>
      <c r="AE286" s="460"/>
      <c r="AF286" s="460"/>
      <c r="AG286" s="431"/>
      <c r="AH286" s="460"/>
      <c r="AI286" s="460"/>
      <c r="AJ286" s="431"/>
      <c r="AK286" s="431"/>
      <c r="AL286" s="250"/>
      <c r="AP286" s="1"/>
      <c r="AQ286" s="1"/>
      <c r="AR286" s="1"/>
    </row>
    <row r="287" spans="1:44" s="354" customFormat="1" ht="90" hidden="1">
      <c r="A287" s="246">
        <v>2</v>
      </c>
      <c r="B287" s="269" t="s">
        <v>897</v>
      </c>
      <c r="C287" s="250"/>
      <c r="D287" s="250"/>
      <c r="E287" s="250"/>
      <c r="F287" s="9" t="s">
        <v>19</v>
      </c>
      <c r="G287" s="431">
        <f t="shared" ref="G287:G291" si="240">H287+I287</f>
        <v>3474</v>
      </c>
      <c r="H287" s="431">
        <v>3309</v>
      </c>
      <c r="I287" s="431">
        <v>165</v>
      </c>
      <c r="J287" s="431"/>
      <c r="K287" s="460"/>
      <c r="L287" s="431"/>
      <c r="M287" s="431"/>
      <c r="N287" s="460"/>
      <c r="O287" s="431"/>
      <c r="P287" s="431"/>
      <c r="Q287" s="444"/>
      <c r="R287" s="431"/>
      <c r="S287" s="431"/>
      <c r="T287" s="431"/>
      <c r="U287" s="431"/>
      <c r="V287" s="431"/>
      <c r="W287" s="431"/>
      <c r="X287" s="431">
        <f t="shared" ref="X287:X291" si="241">Y287+Z287</f>
        <v>626</v>
      </c>
      <c r="Y287" s="431">
        <v>596</v>
      </c>
      <c r="Z287" s="431">
        <v>30</v>
      </c>
      <c r="AA287" s="431"/>
      <c r="AB287" s="460"/>
      <c r="AC287" s="460"/>
      <c r="AD287" s="431"/>
      <c r="AE287" s="460"/>
      <c r="AF287" s="460"/>
      <c r="AG287" s="431"/>
      <c r="AH287" s="460"/>
      <c r="AI287" s="460"/>
      <c r="AJ287" s="431"/>
      <c r="AK287" s="431"/>
      <c r="AL287" s="250"/>
      <c r="AP287" s="1"/>
      <c r="AQ287" s="1"/>
      <c r="AR287" s="1"/>
    </row>
    <row r="288" spans="1:44" s="354" customFormat="1" ht="90" hidden="1">
      <c r="A288" s="246">
        <v>3</v>
      </c>
      <c r="B288" s="269" t="s">
        <v>898</v>
      </c>
      <c r="C288" s="250"/>
      <c r="D288" s="250"/>
      <c r="E288" s="250"/>
      <c r="F288" s="9" t="s">
        <v>19</v>
      </c>
      <c r="G288" s="431">
        <f t="shared" si="240"/>
        <v>3798</v>
      </c>
      <c r="H288" s="431">
        <v>3617</v>
      </c>
      <c r="I288" s="431">
        <v>181</v>
      </c>
      <c r="J288" s="431"/>
      <c r="K288" s="460"/>
      <c r="L288" s="431"/>
      <c r="M288" s="431"/>
      <c r="N288" s="460"/>
      <c r="O288" s="431"/>
      <c r="P288" s="431"/>
      <c r="Q288" s="444"/>
      <c r="R288" s="431"/>
      <c r="S288" s="431"/>
      <c r="T288" s="431"/>
      <c r="U288" s="431"/>
      <c r="V288" s="431"/>
      <c r="W288" s="431"/>
      <c r="X288" s="431">
        <f t="shared" si="241"/>
        <v>684</v>
      </c>
      <c r="Y288" s="431">
        <v>651</v>
      </c>
      <c r="Z288" s="431">
        <v>33</v>
      </c>
      <c r="AA288" s="431"/>
      <c r="AB288" s="460"/>
      <c r="AC288" s="460"/>
      <c r="AD288" s="431"/>
      <c r="AE288" s="460"/>
      <c r="AF288" s="460"/>
      <c r="AG288" s="431"/>
      <c r="AH288" s="460"/>
      <c r="AI288" s="460"/>
      <c r="AJ288" s="431"/>
      <c r="AK288" s="431"/>
      <c r="AL288" s="250"/>
      <c r="AP288" s="1"/>
      <c r="AQ288" s="1"/>
      <c r="AR288" s="1"/>
    </row>
    <row r="289" spans="1:44" s="354" customFormat="1" ht="90" hidden="1">
      <c r="A289" s="246">
        <v>4</v>
      </c>
      <c r="B289" s="269" t="s">
        <v>899</v>
      </c>
      <c r="C289" s="250"/>
      <c r="D289" s="250"/>
      <c r="E289" s="250"/>
      <c r="F289" s="9" t="s">
        <v>19</v>
      </c>
      <c r="G289" s="431">
        <f t="shared" si="240"/>
        <v>3440</v>
      </c>
      <c r="H289" s="431">
        <v>3276</v>
      </c>
      <c r="I289" s="431">
        <v>164</v>
      </c>
      <c r="J289" s="431"/>
      <c r="K289" s="460"/>
      <c r="L289" s="431"/>
      <c r="M289" s="431"/>
      <c r="N289" s="460"/>
      <c r="O289" s="431"/>
      <c r="P289" s="431"/>
      <c r="Q289" s="444"/>
      <c r="R289" s="431"/>
      <c r="S289" s="431"/>
      <c r="T289" s="431"/>
      <c r="U289" s="431"/>
      <c r="V289" s="431"/>
      <c r="W289" s="431"/>
      <c r="X289" s="431">
        <f t="shared" si="241"/>
        <v>619</v>
      </c>
      <c r="Y289" s="431">
        <v>590</v>
      </c>
      <c r="Z289" s="431">
        <v>29</v>
      </c>
      <c r="AA289" s="431"/>
      <c r="AB289" s="460"/>
      <c r="AC289" s="460"/>
      <c r="AD289" s="431"/>
      <c r="AE289" s="460"/>
      <c r="AF289" s="460"/>
      <c r="AG289" s="431"/>
      <c r="AH289" s="460"/>
      <c r="AI289" s="460"/>
      <c r="AJ289" s="431"/>
      <c r="AK289" s="431"/>
      <c r="AL289" s="250"/>
      <c r="AP289" s="1"/>
      <c r="AQ289" s="1"/>
      <c r="AR289" s="1"/>
    </row>
    <row r="290" spans="1:44" s="354" customFormat="1" ht="90">
      <c r="A290" s="242" t="s">
        <v>1004</v>
      </c>
      <c r="B290" s="231" t="s">
        <v>1005</v>
      </c>
      <c r="C290" s="266"/>
      <c r="D290" s="266"/>
      <c r="E290" s="266"/>
      <c r="F290" s="399"/>
      <c r="G290" s="433">
        <f>+G291+G292</f>
        <v>7364</v>
      </c>
      <c r="H290" s="433">
        <f t="shared" ref="H290:T290" si="242">+H291+H292</f>
        <v>7014</v>
      </c>
      <c r="I290" s="433">
        <f t="shared" si="242"/>
        <v>350</v>
      </c>
      <c r="J290" s="433">
        <f t="shared" si="242"/>
        <v>0</v>
      </c>
      <c r="K290" s="433">
        <f t="shared" si="242"/>
        <v>5508.2415000000001</v>
      </c>
      <c r="L290" s="433">
        <f t="shared" si="242"/>
        <v>5250.2415000000001</v>
      </c>
      <c r="M290" s="433">
        <f t="shared" si="242"/>
        <v>258</v>
      </c>
      <c r="N290" s="433">
        <f t="shared" si="242"/>
        <v>6809.2415000000001</v>
      </c>
      <c r="O290" s="433">
        <f t="shared" si="242"/>
        <v>6488.2415000000001</v>
      </c>
      <c r="P290" s="433">
        <f t="shared" si="242"/>
        <v>321</v>
      </c>
      <c r="Q290" s="433">
        <f t="shared" si="242"/>
        <v>8665</v>
      </c>
      <c r="R290" s="433">
        <f t="shared" si="242"/>
        <v>8252</v>
      </c>
      <c r="S290" s="433">
        <f t="shared" si="242"/>
        <v>413</v>
      </c>
      <c r="T290" s="433">
        <f t="shared" si="242"/>
        <v>0</v>
      </c>
      <c r="U290" s="433"/>
      <c r="V290" s="433"/>
      <c r="W290" s="433"/>
      <c r="X290" s="433">
        <f t="shared" ref="X290:AK290" si="243">+X291</f>
        <v>1000</v>
      </c>
      <c r="Y290" s="433">
        <f t="shared" si="243"/>
        <v>952</v>
      </c>
      <c r="Z290" s="433">
        <f t="shared" si="243"/>
        <v>48</v>
      </c>
      <c r="AA290" s="433"/>
      <c r="AB290" s="463"/>
      <c r="AC290" s="463"/>
      <c r="AD290" s="433"/>
      <c r="AE290" s="463"/>
      <c r="AF290" s="463"/>
      <c r="AG290" s="433"/>
      <c r="AH290" s="463"/>
      <c r="AI290" s="463"/>
      <c r="AJ290" s="433"/>
      <c r="AK290" s="433">
        <f t="shared" si="243"/>
        <v>0</v>
      </c>
      <c r="AL290" s="250"/>
      <c r="AP290" s="1"/>
      <c r="AQ290" s="1"/>
      <c r="AR290" s="1"/>
    </row>
    <row r="291" spans="1:44" s="354" customFormat="1" ht="90">
      <c r="A291" s="246" t="s">
        <v>891</v>
      </c>
      <c r="B291" s="234" t="s">
        <v>900</v>
      </c>
      <c r="C291" s="250"/>
      <c r="D291" s="250"/>
      <c r="E291" s="250"/>
      <c r="F291" s="9" t="s">
        <v>19</v>
      </c>
      <c r="G291" s="248">
        <f t="shared" si="240"/>
        <v>7364</v>
      </c>
      <c r="H291" s="248">
        <v>7014</v>
      </c>
      <c r="I291" s="248">
        <v>350</v>
      </c>
      <c r="J291" s="248"/>
      <c r="K291" s="466">
        <f>+L291+M291</f>
        <v>5508.2415000000001</v>
      </c>
      <c r="L291" s="519">
        <f>+H291-R291</f>
        <v>5250.2415000000001</v>
      </c>
      <c r="M291" s="519">
        <f>+I291-S291</f>
        <v>258</v>
      </c>
      <c r="N291" s="466"/>
      <c r="O291" s="248"/>
      <c r="P291" s="248"/>
      <c r="Q291" s="511">
        <f>+R291+S291</f>
        <v>1855.7584999999999</v>
      </c>
      <c r="R291" s="248">
        <f>952+811.7585</f>
        <v>1763.7584999999999</v>
      </c>
      <c r="S291" s="248">
        <f>44+48</f>
        <v>92</v>
      </c>
      <c r="T291" s="248"/>
      <c r="U291" s="248"/>
      <c r="V291" s="248"/>
      <c r="W291" s="248"/>
      <c r="X291" s="248">
        <f t="shared" si="241"/>
        <v>1000</v>
      </c>
      <c r="Y291" s="248">
        <v>952</v>
      </c>
      <c r="Z291" s="248">
        <v>48</v>
      </c>
      <c r="AA291" s="248"/>
      <c r="AB291" s="466"/>
      <c r="AC291" s="466"/>
      <c r="AD291" s="248"/>
      <c r="AE291" s="466"/>
      <c r="AF291" s="466"/>
      <c r="AG291" s="248"/>
      <c r="AH291" s="466"/>
      <c r="AI291" s="466"/>
      <c r="AJ291" s="248"/>
      <c r="AK291" s="248"/>
      <c r="AL291" s="250"/>
      <c r="AP291" s="1"/>
      <c r="AQ291" s="1"/>
      <c r="AR291" s="1"/>
    </row>
    <row r="292" spans="1:44">
      <c r="A292" s="246" t="s">
        <v>891</v>
      </c>
      <c r="B292" s="514" t="s">
        <v>1178</v>
      </c>
      <c r="C292" s="250"/>
      <c r="D292" s="250"/>
      <c r="E292" s="250"/>
      <c r="F292" s="268" t="s">
        <v>51</v>
      </c>
      <c r="G292" s="470"/>
      <c r="H292" s="517"/>
      <c r="I292" s="518"/>
      <c r="J292" s="470"/>
      <c r="K292" s="471"/>
      <c r="L292" s="470"/>
      <c r="M292" s="470"/>
      <c r="N292" s="520">
        <f>+O292+P292</f>
        <v>6809.2415000000001</v>
      </c>
      <c r="O292" s="248">
        <f>5250.2415+1238</f>
        <v>6488.2415000000001</v>
      </c>
      <c r="P292" s="248">
        <f>258+63</f>
        <v>321</v>
      </c>
      <c r="Q292" s="521">
        <f>+R292+S292</f>
        <v>6809.2415000000001</v>
      </c>
      <c r="R292" s="518">
        <f>+O292</f>
        <v>6488.2415000000001</v>
      </c>
      <c r="S292" s="518">
        <f>+P292</f>
        <v>321</v>
      </c>
      <c r="T292" s="470"/>
      <c r="U292" s="470"/>
      <c r="V292" s="470"/>
      <c r="W292" s="470"/>
      <c r="X292" s="470"/>
      <c r="Y292" s="470"/>
      <c r="Z292" s="470"/>
      <c r="AA292" s="470"/>
      <c r="AB292" s="471"/>
      <c r="AC292" s="471"/>
      <c r="AD292" s="470"/>
      <c r="AE292" s="471"/>
      <c r="AF292" s="471"/>
      <c r="AG292" s="470"/>
      <c r="AH292" s="471"/>
      <c r="AI292" s="471"/>
      <c r="AJ292" s="470"/>
      <c r="AK292" s="470"/>
      <c r="AL292" s="250"/>
    </row>
  </sheetData>
  <mergeCells count="22">
    <mergeCell ref="B11:C11"/>
    <mergeCell ref="AM13:AR13"/>
    <mergeCell ref="K5:M5"/>
    <mergeCell ref="N5:P5"/>
    <mergeCell ref="Q5:S5"/>
    <mergeCell ref="T5:T6"/>
    <mergeCell ref="U5:W5"/>
    <mergeCell ref="X5:Z5"/>
    <mergeCell ref="AA5:AC5"/>
    <mergeCell ref="AD5:AF5"/>
    <mergeCell ref="AG5:AI5"/>
    <mergeCell ref="AL5:AL6"/>
    <mergeCell ref="AK1:AL1"/>
    <mergeCell ref="A2:AL2"/>
    <mergeCell ref="A3:AL3"/>
    <mergeCell ref="I4:AL4"/>
    <mergeCell ref="A5:A6"/>
    <mergeCell ref="B5:B6"/>
    <mergeCell ref="C5:C6"/>
    <mergeCell ref="E5:E6"/>
    <mergeCell ref="F5:F6"/>
    <mergeCell ref="G5:J5"/>
  </mergeCells>
  <pageMargins left="0.7" right="0.7" top="0.75" bottom="0.75" header="0.3" footer="0.3"/>
  <pageSetup paperSize="9" scale="83" fitToHeight="0" orientation="landscape" r:id="rId1"/>
  <headerFooter>
    <oddFooter>&amp;C&amp;P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AR291"/>
  <sheetViews>
    <sheetView zoomScale="85" zoomScaleNormal="85" workbookViewId="0">
      <selection activeCell="M181" sqref="M181"/>
    </sheetView>
  </sheetViews>
  <sheetFormatPr defaultRowHeight="15"/>
  <cols>
    <col min="1" max="1" width="6.85546875" style="27" customWidth="1"/>
    <col min="2" max="2" width="27.42578125" style="28" customWidth="1"/>
    <col min="3" max="3" width="12.85546875" style="29" customWidth="1"/>
    <col min="4" max="4" width="12.85546875" style="29" hidden="1" customWidth="1"/>
    <col min="5" max="5" width="40.42578125" style="29" hidden="1" customWidth="1"/>
    <col min="6" max="6" width="9.140625" style="1" customWidth="1"/>
    <col min="7" max="7" width="12.85546875" style="30" customWidth="1"/>
    <col min="8" max="8" width="12.85546875" style="289" customWidth="1"/>
    <col min="9" max="9" width="12.85546875" style="136" customWidth="1"/>
    <col min="10" max="10" width="10.7109375" style="30" customWidth="1"/>
    <col min="11" max="11" width="10.7109375" style="468" customWidth="1"/>
    <col min="12" max="12" width="12" style="30" customWidth="1"/>
    <col min="13" max="13" width="10.7109375" style="30" customWidth="1"/>
    <col min="14" max="14" width="10.7109375" style="468" customWidth="1"/>
    <col min="15" max="16" width="10.7109375" style="30" customWidth="1"/>
    <col min="17" max="17" width="11.7109375" style="512" customWidth="1"/>
    <col min="18" max="18" width="11.7109375" style="30" customWidth="1"/>
    <col min="19" max="20" width="10.7109375" style="30" customWidth="1"/>
    <col min="21" max="21" width="12.5703125" style="30" customWidth="1"/>
    <col min="22" max="22" width="11.7109375" style="30" customWidth="1"/>
    <col min="23" max="23" width="10.7109375" style="30" customWidth="1"/>
    <col min="24" max="24" width="12.7109375" style="30" customWidth="1"/>
    <col min="25" max="25" width="10.85546875" style="30" customWidth="1"/>
    <col min="26" max="26" width="13.85546875" style="30" customWidth="1"/>
    <col min="27" max="27" width="11.28515625" style="30" customWidth="1"/>
    <col min="28" max="28" width="11.28515625" style="468" customWidth="1"/>
    <col min="29" max="29" width="14.28515625" style="468" customWidth="1"/>
    <col min="30" max="30" width="11.28515625" style="30" customWidth="1"/>
    <col min="31" max="31" width="11.28515625" style="468" customWidth="1"/>
    <col min="32" max="32" width="14.140625" style="468" customWidth="1"/>
    <col min="33" max="33" width="11.28515625" style="30" customWidth="1"/>
    <col min="34" max="34" width="11.28515625" style="468" customWidth="1"/>
    <col min="35" max="35" width="13.28515625" style="468" customWidth="1"/>
    <col min="36" max="36" width="11.28515625" style="30" customWidth="1"/>
    <col min="37" max="37" width="9.7109375" style="30" customWidth="1"/>
    <col min="38" max="38" width="6.140625" style="29" customWidth="1"/>
    <col min="39" max="41" width="13.7109375" style="354" customWidth="1"/>
    <col min="42" max="268" width="9.140625" style="1"/>
    <col min="269" max="269" width="6.85546875" style="1" customWidth="1"/>
    <col min="270" max="270" width="27.42578125" style="1" customWidth="1"/>
    <col min="271" max="271" width="12.85546875" style="1" customWidth="1"/>
    <col min="272" max="272" width="0" style="1" hidden="1" customWidth="1"/>
    <col min="273" max="273" width="40.42578125" style="1" customWidth="1"/>
    <col min="274" max="274" width="9.140625" style="1" customWidth="1"/>
    <col min="275" max="276" width="11" style="1" customWidth="1"/>
    <col min="277" max="277" width="12.28515625" style="1" customWidth="1"/>
    <col min="278" max="280" width="12.85546875" style="1" customWidth="1"/>
    <col min="281" max="281" width="10.7109375" style="1" customWidth="1"/>
    <col min="282" max="282" width="12.7109375" style="1" customWidth="1"/>
    <col min="283" max="283" width="10.85546875" style="1" customWidth="1"/>
    <col min="284" max="284" width="11.28515625" style="1" customWidth="1"/>
    <col min="285" max="285" width="9.7109375" style="1" customWidth="1"/>
    <col min="286" max="286" width="11.140625" style="1" customWidth="1"/>
    <col min="287" max="287" width="12.42578125" style="1" customWidth="1"/>
    <col min="288" max="293" width="9.7109375" style="1" customWidth="1"/>
    <col min="294" max="294" width="6.140625" style="1" customWidth="1"/>
    <col min="295" max="524" width="9.140625" style="1"/>
    <col min="525" max="525" width="6.85546875" style="1" customWidth="1"/>
    <col min="526" max="526" width="27.42578125" style="1" customWidth="1"/>
    <col min="527" max="527" width="12.85546875" style="1" customWidth="1"/>
    <col min="528" max="528" width="0" style="1" hidden="1" customWidth="1"/>
    <col min="529" max="529" width="40.42578125" style="1" customWidth="1"/>
    <col min="530" max="530" width="9.140625" style="1" customWidth="1"/>
    <col min="531" max="532" width="11" style="1" customWidth="1"/>
    <col min="533" max="533" width="12.28515625" style="1" customWidth="1"/>
    <col min="534" max="536" width="12.85546875" style="1" customWidth="1"/>
    <col min="537" max="537" width="10.7109375" style="1" customWidth="1"/>
    <col min="538" max="538" width="12.7109375" style="1" customWidth="1"/>
    <col min="539" max="539" width="10.85546875" style="1" customWidth="1"/>
    <col min="540" max="540" width="11.28515625" style="1" customWidth="1"/>
    <col min="541" max="541" width="9.7109375" style="1" customWidth="1"/>
    <col min="542" max="542" width="11.140625" style="1" customWidth="1"/>
    <col min="543" max="543" width="12.42578125" style="1" customWidth="1"/>
    <col min="544" max="549" width="9.7109375" style="1" customWidth="1"/>
    <col min="550" max="550" width="6.140625" style="1" customWidth="1"/>
    <col min="551" max="780" width="9.140625" style="1"/>
    <col min="781" max="781" width="6.85546875" style="1" customWidth="1"/>
    <col min="782" max="782" width="27.42578125" style="1" customWidth="1"/>
    <col min="783" max="783" width="12.85546875" style="1" customWidth="1"/>
    <col min="784" max="784" width="0" style="1" hidden="1" customWidth="1"/>
    <col min="785" max="785" width="40.42578125" style="1" customWidth="1"/>
    <col min="786" max="786" width="9.140625" style="1" customWidth="1"/>
    <col min="787" max="788" width="11" style="1" customWidth="1"/>
    <col min="789" max="789" width="12.28515625" style="1" customWidth="1"/>
    <col min="790" max="792" width="12.85546875" style="1" customWidth="1"/>
    <col min="793" max="793" width="10.7109375" style="1" customWidth="1"/>
    <col min="794" max="794" width="12.7109375" style="1" customWidth="1"/>
    <col min="795" max="795" width="10.85546875" style="1" customWidth="1"/>
    <col min="796" max="796" width="11.28515625" style="1" customWidth="1"/>
    <col min="797" max="797" width="9.7109375" style="1" customWidth="1"/>
    <col min="798" max="798" width="11.140625" style="1" customWidth="1"/>
    <col min="799" max="799" width="12.42578125" style="1" customWidth="1"/>
    <col min="800" max="805" width="9.7109375" style="1" customWidth="1"/>
    <col min="806" max="806" width="6.140625" style="1" customWidth="1"/>
    <col min="807" max="1036" width="9.140625" style="1"/>
    <col min="1037" max="1037" width="6.85546875" style="1" customWidth="1"/>
    <col min="1038" max="1038" width="27.42578125" style="1" customWidth="1"/>
    <col min="1039" max="1039" width="12.85546875" style="1" customWidth="1"/>
    <col min="1040" max="1040" width="0" style="1" hidden="1" customWidth="1"/>
    <col min="1041" max="1041" width="40.42578125" style="1" customWidth="1"/>
    <col min="1042" max="1042" width="9.140625" style="1" customWidth="1"/>
    <col min="1043" max="1044" width="11" style="1" customWidth="1"/>
    <col min="1045" max="1045" width="12.28515625" style="1" customWidth="1"/>
    <col min="1046" max="1048" width="12.85546875" style="1" customWidth="1"/>
    <col min="1049" max="1049" width="10.7109375" style="1" customWidth="1"/>
    <col min="1050" max="1050" width="12.7109375" style="1" customWidth="1"/>
    <col min="1051" max="1051" width="10.85546875" style="1" customWidth="1"/>
    <col min="1052" max="1052" width="11.28515625" style="1" customWidth="1"/>
    <col min="1053" max="1053" width="9.7109375" style="1" customWidth="1"/>
    <col min="1054" max="1054" width="11.140625" style="1" customWidth="1"/>
    <col min="1055" max="1055" width="12.42578125" style="1" customWidth="1"/>
    <col min="1056" max="1061" width="9.7109375" style="1" customWidth="1"/>
    <col min="1062" max="1062" width="6.140625" style="1" customWidth="1"/>
    <col min="1063" max="1292" width="9.140625" style="1"/>
    <col min="1293" max="1293" width="6.85546875" style="1" customWidth="1"/>
    <col min="1294" max="1294" width="27.42578125" style="1" customWidth="1"/>
    <col min="1295" max="1295" width="12.85546875" style="1" customWidth="1"/>
    <col min="1296" max="1296" width="0" style="1" hidden="1" customWidth="1"/>
    <col min="1297" max="1297" width="40.42578125" style="1" customWidth="1"/>
    <col min="1298" max="1298" width="9.140625" style="1" customWidth="1"/>
    <col min="1299" max="1300" width="11" style="1" customWidth="1"/>
    <col min="1301" max="1301" width="12.28515625" style="1" customWidth="1"/>
    <col min="1302" max="1304" width="12.85546875" style="1" customWidth="1"/>
    <col min="1305" max="1305" width="10.7109375" style="1" customWidth="1"/>
    <col min="1306" max="1306" width="12.7109375" style="1" customWidth="1"/>
    <col min="1307" max="1307" width="10.85546875" style="1" customWidth="1"/>
    <col min="1308" max="1308" width="11.28515625" style="1" customWidth="1"/>
    <col min="1309" max="1309" width="9.7109375" style="1" customWidth="1"/>
    <col min="1310" max="1310" width="11.140625" style="1" customWidth="1"/>
    <col min="1311" max="1311" width="12.42578125" style="1" customWidth="1"/>
    <col min="1312" max="1317" width="9.7109375" style="1" customWidth="1"/>
    <col min="1318" max="1318" width="6.140625" style="1" customWidth="1"/>
    <col min="1319" max="1548" width="9.140625" style="1"/>
    <col min="1549" max="1549" width="6.85546875" style="1" customWidth="1"/>
    <col min="1550" max="1550" width="27.42578125" style="1" customWidth="1"/>
    <col min="1551" max="1551" width="12.85546875" style="1" customWidth="1"/>
    <col min="1552" max="1552" width="0" style="1" hidden="1" customWidth="1"/>
    <col min="1553" max="1553" width="40.42578125" style="1" customWidth="1"/>
    <col min="1554" max="1554" width="9.140625" style="1" customWidth="1"/>
    <col min="1555" max="1556" width="11" style="1" customWidth="1"/>
    <col min="1557" max="1557" width="12.28515625" style="1" customWidth="1"/>
    <col min="1558" max="1560" width="12.85546875" style="1" customWidth="1"/>
    <col min="1561" max="1561" width="10.7109375" style="1" customWidth="1"/>
    <col min="1562" max="1562" width="12.7109375" style="1" customWidth="1"/>
    <col min="1563" max="1563" width="10.85546875" style="1" customWidth="1"/>
    <col min="1564" max="1564" width="11.28515625" style="1" customWidth="1"/>
    <col min="1565" max="1565" width="9.7109375" style="1" customWidth="1"/>
    <col min="1566" max="1566" width="11.140625" style="1" customWidth="1"/>
    <col min="1567" max="1567" width="12.42578125" style="1" customWidth="1"/>
    <col min="1568" max="1573" width="9.7109375" style="1" customWidth="1"/>
    <col min="1574" max="1574" width="6.140625" style="1" customWidth="1"/>
    <col min="1575" max="1804" width="9.140625" style="1"/>
    <col min="1805" max="1805" width="6.85546875" style="1" customWidth="1"/>
    <col min="1806" max="1806" width="27.42578125" style="1" customWidth="1"/>
    <col min="1807" max="1807" width="12.85546875" style="1" customWidth="1"/>
    <col min="1808" max="1808" width="0" style="1" hidden="1" customWidth="1"/>
    <col min="1809" max="1809" width="40.42578125" style="1" customWidth="1"/>
    <col min="1810" max="1810" width="9.140625" style="1" customWidth="1"/>
    <col min="1811" max="1812" width="11" style="1" customWidth="1"/>
    <col min="1813" max="1813" width="12.28515625" style="1" customWidth="1"/>
    <col min="1814" max="1816" width="12.85546875" style="1" customWidth="1"/>
    <col min="1817" max="1817" width="10.7109375" style="1" customWidth="1"/>
    <col min="1818" max="1818" width="12.7109375" style="1" customWidth="1"/>
    <col min="1819" max="1819" width="10.85546875" style="1" customWidth="1"/>
    <col min="1820" max="1820" width="11.28515625" style="1" customWidth="1"/>
    <col min="1821" max="1821" width="9.7109375" style="1" customWidth="1"/>
    <col min="1822" max="1822" width="11.140625" style="1" customWidth="1"/>
    <col min="1823" max="1823" width="12.42578125" style="1" customWidth="1"/>
    <col min="1824" max="1829" width="9.7109375" style="1" customWidth="1"/>
    <col min="1830" max="1830" width="6.140625" style="1" customWidth="1"/>
    <col min="1831" max="2060" width="9.140625" style="1"/>
    <col min="2061" max="2061" width="6.85546875" style="1" customWidth="1"/>
    <col min="2062" max="2062" width="27.42578125" style="1" customWidth="1"/>
    <col min="2063" max="2063" width="12.85546875" style="1" customWidth="1"/>
    <col min="2064" max="2064" width="0" style="1" hidden="1" customWidth="1"/>
    <col min="2065" max="2065" width="40.42578125" style="1" customWidth="1"/>
    <col min="2066" max="2066" width="9.140625" style="1" customWidth="1"/>
    <col min="2067" max="2068" width="11" style="1" customWidth="1"/>
    <col min="2069" max="2069" width="12.28515625" style="1" customWidth="1"/>
    <col min="2070" max="2072" width="12.85546875" style="1" customWidth="1"/>
    <col min="2073" max="2073" width="10.7109375" style="1" customWidth="1"/>
    <col min="2074" max="2074" width="12.7109375" style="1" customWidth="1"/>
    <col min="2075" max="2075" width="10.85546875" style="1" customWidth="1"/>
    <col min="2076" max="2076" width="11.28515625" style="1" customWidth="1"/>
    <col min="2077" max="2077" width="9.7109375" style="1" customWidth="1"/>
    <col min="2078" max="2078" width="11.140625" style="1" customWidth="1"/>
    <col min="2079" max="2079" width="12.42578125" style="1" customWidth="1"/>
    <col min="2080" max="2085" width="9.7109375" style="1" customWidth="1"/>
    <col min="2086" max="2086" width="6.140625" style="1" customWidth="1"/>
    <col min="2087" max="2316" width="9.140625" style="1"/>
    <col min="2317" max="2317" width="6.85546875" style="1" customWidth="1"/>
    <col min="2318" max="2318" width="27.42578125" style="1" customWidth="1"/>
    <col min="2319" max="2319" width="12.85546875" style="1" customWidth="1"/>
    <col min="2320" max="2320" width="0" style="1" hidden="1" customWidth="1"/>
    <col min="2321" max="2321" width="40.42578125" style="1" customWidth="1"/>
    <col min="2322" max="2322" width="9.140625" style="1" customWidth="1"/>
    <col min="2323" max="2324" width="11" style="1" customWidth="1"/>
    <col min="2325" max="2325" width="12.28515625" style="1" customWidth="1"/>
    <col min="2326" max="2328" width="12.85546875" style="1" customWidth="1"/>
    <col min="2329" max="2329" width="10.7109375" style="1" customWidth="1"/>
    <col min="2330" max="2330" width="12.7109375" style="1" customWidth="1"/>
    <col min="2331" max="2331" width="10.85546875" style="1" customWidth="1"/>
    <col min="2332" max="2332" width="11.28515625" style="1" customWidth="1"/>
    <col min="2333" max="2333" width="9.7109375" style="1" customWidth="1"/>
    <col min="2334" max="2334" width="11.140625" style="1" customWidth="1"/>
    <col min="2335" max="2335" width="12.42578125" style="1" customWidth="1"/>
    <col min="2336" max="2341" width="9.7109375" style="1" customWidth="1"/>
    <col min="2342" max="2342" width="6.140625" style="1" customWidth="1"/>
    <col min="2343" max="2572" width="9.140625" style="1"/>
    <col min="2573" max="2573" width="6.85546875" style="1" customWidth="1"/>
    <col min="2574" max="2574" width="27.42578125" style="1" customWidth="1"/>
    <col min="2575" max="2575" width="12.85546875" style="1" customWidth="1"/>
    <col min="2576" max="2576" width="0" style="1" hidden="1" customWidth="1"/>
    <col min="2577" max="2577" width="40.42578125" style="1" customWidth="1"/>
    <col min="2578" max="2578" width="9.140625" style="1" customWidth="1"/>
    <col min="2579" max="2580" width="11" style="1" customWidth="1"/>
    <col min="2581" max="2581" width="12.28515625" style="1" customWidth="1"/>
    <col min="2582" max="2584" width="12.85546875" style="1" customWidth="1"/>
    <col min="2585" max="2585" width="10.7109375" style="1" customWidth="1"/>
    <col min="2586" max="2586" width="12.7109375" style="1" customWidth="1"/>
    <col min="2587" max="2587" width="10.85546875" style="1" customWidth="1"/>
    <col min="2588" max="2588" width="11.28515625" style="1" customWidth="1"/>
    <col min="2589" max="2589" width="9.7109375" style="1" customWidth="1"/>
    <col min="2590" max="2590" width="11.140625" style="1" customWidth="1"/>
    <col min="2591" max="2591" width="12.42578125" style="1" customWidth="1"/>
    <col min="2592" max="2597" width="9.7109375" style="1" customWidth="1"/>
    <col min="2598" max="2598" width="6.140625" style="1" customWidth="1"/>
    <col min="2599" max="2828" width="9.140625" style="1"/>
    <col min="2829" max="2829" width="6.85546875" style="1" customWidth="1"/>
    <col min="2830" max="2830" width="27.42578125" style="1" customWidth="1"/>
    <col min="2831" max="2831" width="12.85546875" style="1" customWidth="1"/>
    <col min="2832" max="2832" width="0" style="1" hidden="1" customWidth="1"/>
    <col min="2833" max="2833" width="40.42578125" style="1" customWidth="1"/>
    <col min="2834" max="2834" width="9.140625" style="1" customWidth="1"/>
    <col min="2835" max="2836" width="11" style="1" customWidth="1"/>
    <col min="2837" max="2837" width="12.28515625" style="1" customWidth="1"/>
    <col min="2838" max="2840" width="12.85546875" style="1" customWidth="1"/>
    <col min="2841" max="2841" width="10.7109375" style="1" customWidth="1"/>
    <col min="2842" max="2842" width="12.7109375" style="1" customWidth="1"/>
    <col min="2843" max="2843" width="10.85546875" style="1" customWidth="1"/>
    <col min="2844" max="2844" width="11.28515625" style="1" customWidth="1"/>
    <col min="2845" max="2845" width="9.7109375" style="1" customWidth="1"/>
    <col min="2846" max="2846" width="11.140625" style="1" customWidth="1"/>
    <col min="2847" max="2847" width="12.42578125" style="1" customWidth="1"/>
    <col min="2848" max="2853" width="9.7109375" style="1" customWidth="1"/>
    <col min="2854" max="2854" width="6.140625" style="1" customWidth="1"/>
    <col min="2855" max="3084" width="9.140625" style="1"/>
    <col min="3085" max="3085" width="6.85546875" style="1" customWidth="1"/>
    <col min="3086" max="3086" width="27.42578125" style="1" customWidth="1"/>
    <col min="3087" max="3087" width="12.85546875" style="1" customWidth="1"/>
    <col min="3088" max="3088" width="0" style="1" hidden="1" customWidth="1"/>
    <col min="3089" max="3089" width="40.42578125" style="1" customWidth="1"/>
    <col min="3090" max="3090" width="9.140625" style="1" customWidth="1"/>
    <col min="3091" max="3092" width="11" style="1" customWidth="1"/>
    <col min="3093" max="3093" width="12.28515625" style="1" customWidth="1"/>
    <col min="3094" max="3096" width="12.85546875" style="1" customWidth="1"/>
    <col min="3097" max="3097" width="10.7109375" style="1" customWidth="1"/>
    <col min="3098" max="3098" width="12.7109375" style="1" customWidth="1"/>
    <col min="3099" max="3099" width="10.85546875" style="1" customWidth="1"/>
    <col min="3100" max="3100" width="11.28515625" style="1" customWidth="1"/>
    <col min="3101" max="3101" width="9.7109375" style="1" customWidth="1"/>
    <col min="3102" max="3102" width="11.140625" style="1" customWidth="1"/>
    <col min="3103" max="3103" width="12.42578125" style="1" customWidth="1"/>
    <col min="3104" max="3109" width="9.7109375" style="1" customWidth="1"/>
    <col min="3110" max="3110" width="6.140625" style="1" customWidth="1"/>
    <col min="3111" max="3340" width="9.140625" style="1"/>
    <col min="3341" max="3341" width="6.85546875" style="1" customWidth="1"/>
    <col min="3342" max="3342" width="27.42578125" style="1" customWidth="1"/>
    <col min="3343" max="3343" width="12.85546875" style="1" customWidth="1"/>
    <col min="3344" max="3344" width="0" style="1" hidden="1" customWidth="1"/>
    <col min="3345" max="3345" width="40.42578125" style="1" customWidth="1"/>
    <col min="3346" max="3346" width="9.140625" style="1" customWidth="1"/>
    <col min="3347" max="3348" width="11" style="1" customWidth="1"/>
    <col min="3349" max="3349" width="12.28515625" style="1" customWidth="1"/>
    <col min="3350" max="3352" width="12.85546875" style="1" customWidth="1"/>
    <col min="3353" max="3353" width="10.7109375" style="1" customWidth="1"/>
    <col min="3354" max="3354" width="12.7109375" style="1" customWidth="1"/>
    <col min="3355" max="3355" width="10.85546875" style="1" customWidth="1"/>
    <col min="3356" max="3356" width="11.28515625" style="1" customWidth="1"/>
    <col min="3357" max="3357" width="9.7109375" style="1" customWidth="1"/>
    <col min="3358" max="3358" width="11.140625" style="1" customWidth="1"/>
    <col min="3359" max="3359" width="12.42578125" style="1" customWidth="1"/>
    <col min="3360" max="3365" width="9.7109375" style="1" customWidth="1"/>
    <col min="3366" max="3366" width="6.140625" style="1" customWidth="1"/>
    <col min="3367" max="3596" width="9.140625" style="1"/>
    <col min="3597" max="3597" width="6.85546875" style="1" customWidth="1"/>
    <col min="3598" max="3598" width="27.42578125" style="1" customWidth="1"/>
    <col min="3599" max="3599" width="12.85546875" style="1" customWidth="1"/>
    <col min="3600" max="3600" width="0" style="1" hidden="1" customWidth="1"/>
    <col min="3601" max="3601" width="40.42578125" style="1" customWidth="1"/>
    <col min="3602" max="3602" width="9.140625" style="1" customWidth="1"/>
    <col min="3603" max="3604" width="11" style="1" customWidth="1"/>
    <col min="3605" max="3605" width="12.28515625" style="1" customWidth="1"/>
    <col min="3606" max="3608" width="12.85546875" style="1" customWidth="1"/>
    <col min="3609" max="3609" width="10.7109375" style="1" customWidth="1"/>
    <col min="3610" max="3610" width="12.7109375" style="1" customWidth="1"/>
    <col min="3611" max="3611" width="10.85546875" style="1" customWidth="1"/>
    <col min="3612" max="3612" width="11.28515625" style="1" customWidth="1"/>
    <col min="3613" max="3613" width="9.7109375" style="1" customWidth="1"/>
    <col min="3614" max="3614" width="11.140625" style="1" customWidth="1"/>
    <col min="3615" max="3615" width="12.42578125" style="1" customWidth="1"/>
    <col min="3616" max="3621" width="9.7109375" style="1" customWidth="1"/>
    <col min="3622" max="3622" width="6.140625" style="1" customWidth="1"/>
    <col min="3623" max="3852" width="9.140625" style="1"/>
    <col min="3853" max="3853" width="6.85546875" style="1" customWidth="1"/>
    <col min="3854" max="3854" width="27.42578125" style="1" customWidth="1"/>
    <col min="3855" max="3855" width="12.85546875" style="1" customWidth="1"/>
    <col min="3856" max="3856" width="0" style="1" hidden="1" customWidth="1"/>
    <col min="3857" max="3857" width="40.42578125" style="1" customWidth="1"/>
    <col min="3858" max="3858" width="9.140625" style="1" customWidth="1"/>
    <col min="3859" max="3860" width="11" style="1" customWidth="1"/>
    <col min="3861" max="3861" width="12.28515625" style="1" customWidth="1"/>
    <col min="3862" max="3864" width="12.85546875" style="1" customWidth="1"/>
    <col min="3865" max="3865" width="10.7109375" style="1" customWidth="1"/>
    <col min="3866" max="3866" width="12.7109375" style="1" customWidth="1"/>
    <col min="3867" max="3867" width="10.85546875" style="1" customWidth="1"/>
    <col min="3868" max="3868" width="11.28515625" style="1" customWidth="1"/>
    <col min="3869" max="3869" width="9.7109375" style="1" customWidth="1"/>
    <col min="3870" max="3870" width="11.140625" style="1" customWidth="1"/>
    <col min="3871" max="3871" width="12.42578125" style="1" customWidth="1"/>
    <col min="3872" max="3877" width="9.7109375" style="1" customWidth="1"/>
    <col min="3878" max="3878" width="6.140625" style="1" customWidth="1"/>
    <col min="3879" max="4108" width="9.140625" style="1"/>
    <col min="4109" max="4109" width="6.85546875" style="1" customWidth="1"/>
    <col min="4110" max="4110" width="27.42578125" style="1" customWidth="1"/>
    <col min="4111" max="4111" width="12.85546875" style="1" customWidth="1"/>
    <col min="4112" max="4112" width="0" style="1" hidden="1" customWidth="1"/>
    <col min="4113" max="4113" width="40.42578125" style="1" customWidth="1"/>
    <col min="4114" max="4114" width="9.140625" style="1" customWidth="1"/>
    <col min="4115" max="4116" width="11" style="1" customWidth="1"/>
    <col min="4117" max="4117" width="12.28515625" style="1" customWidth="1"/>
    <col min="4118" max="4120" width="12.85546875" style="1" customWidth="1"/>
    <col min="4121" max="4121" width="10.7109375" style="1" customWidth="1"/>
    <col min="4122" max="4122" width="12.7109375" style="1" customWidth="1"/>
    <col min="4123" max="4123" width="10.85546875" style="1" customWidth="1"/>
    <col min="4124" max="4124" width="11.28515625" style="1" customWidth="1"/>
    <col min="4125" max="4125" width="9.7109375" style="1" customWidth="1"/>
    <col min="4126" max="4126" width="11.140625" style="1" customWidth="1"/>
    <col min="4127" max="4127" width="12.42578125" style="1" customWidth="1"/>
    <col min="4128" max="4133" width="9.7109375" style="1" customWidth="1"/>
    <col min="4134" max="4134" width="6.140625" style="1" customWidth="1"/>
    <col min="4135" max="4364" width="9.140625" style="1"/>
    <col min="4365" max="4365" width="6.85546875" style="1" customWidth="1"/>
    <col min="4366" max="4366" width="27.42578125" style="1" customWidth="1"/>
    <col min="4367" max="4367" width="12.85546875" style="1" customWidth="1"/>
    <col min="4368" max="4368" width="0" style="1" hidden="1" customWidth="1"/>
    <col min="4369" max="4369" width="40.42578125" style="1" customWidth="1"/>
    <col min="4370" max="4370" width="9.140625" style="1" customWidth="1"/>
    <col min="4371" max="4372" width="11" style="1" customWidth="1"/>
    <col min="4373" max="4373" width="12.28515625" style="1" customWidth="1"/>
    <col min="4374" max="4376" width="12.85546875" style="1" customWidth="1"/>
    <col min="4377" max="4377" width="10.7109375" style="1" customWidth="1"/>
    <col min="4378" max="4378" width="12.7109375" style="1" customWidth="1"/>
    <col min="4379" max="4379" width="10.85546875" style="1" customWidth="1"/>
    <col min="4380" max="4380" width="11.28515625" style="1" customWidth="1"/>
    <col min="4381" max="4381" width="9.7109375" style="1" customWidth="1"/>
    <col min="4382" max="4382" width="11.140625" style="1" customWidth="1"/>
    <col min="4383" max="4383" width="12.42578125" style="1" customWidth="1"/>
    <col min="4384" max="4389" width="9.7109375" style="1" customWidth="1"/>
    <col min="4390" max="4390" width="6.140625" style="1" customWidth="1"/>
    <col min="4391" max="4620" width="9.140625" style="1"/>
    <col min="4621" max="4621" width="6.85546875" style="1" customWidth="1"/>
    <col min="4622" max="4622" width="27.42578125" style="1" customWidth="1"/>
    <col min="4623" max="4623" width="12.85546875" style="1" customWidth="1"/>
    <col min="4624" max="4624" width="0" style="1" hidden="1" customWidth="1"/>
    <col min="4625" max="4625" width="40.42578125" style="1" customWidth="1"/>
    <col min="4626" max="4626" width="9.140625" style="1" customWidth="1"/>
    <col min="4627" max="4628" width="11" style="1" customWidth="1"/>
    <col min="4629" max="4629" width="12.28515625" style="1" customWidth="1"/>
    <col min="4630" max="4632" width="12.85546875" style="1" customWidth="1"/>
    <col min="4633" max="4633" width="10.7109375" style="1" customWidth="1"/>
    <col min="4634" max="4634" width="12.7109375" style="1" customWidth="1"/>
    <col min="4635" max="4635" width="10.85546875" style="1" customWidth="1"/>
    <col min="4636" max="4636" width="11.28515625" style="1" customWidth="1"/>
    <col min="4637" max="4637" width="9.7109375" style="1" customWidth="1"/>
    <col min="4638" max="4638" width="11.140625" style="1" customWidth="1"/>
    <col min="4639" max="4639" width="12.42578125" style="1" customWidth="1"/>
    <col min="4640" max="4645" width="9.7109375" style="1" customWidth="1"/>
    <col min="4646" max="4646" width="6.140625" style="1" customWidth="1"/>
    <col min="4647" max="4876" width="9.140625" style="1"/>
    <col min="4877" max="4877" width="6.85546875" style="1" customWidth="1"/>
    <col min="4878" max="4878" width="27.42578125" style="1" customWidth="1"/>
    <col min="4879" max="4879" width="12.85546875" style="1" customWidth="1"/>
    <col min="4880" max="4880" width="0" style="1" hidden="1" customWidth="1"/>
    <col min="4881" max="4881" width="40.42578125" style="1" customWidth="1"/>
    <col min="4882" max="4882" width="9.140625" style="1" customWidth="1"/>
    <col min="4883" max="4884" width="11" style="1" customWidth="1"/>
    <col min="4885" max="4885" width="12.28515625" style="1" customWidth="1"/>
    <col min="4886" max="4888" width="12.85546875" style="1" customWidth="1"/>
    <col min="4889" max="4889" width="10.7109375" style="1" customWidth="1"/>
    <col min="4890" max="4890" width="12.7109375" style="1" customWidth="1"/>
    <col min="4891" max="4891" width="10.85546875" style="1" customWidth="1"/>
    <col min="4892" max="4892" width="11.28515625" style="1" customWidth="1"/>
    <col min="4893" max="4893" width="9.7109375" style="1" customWidth="1"/>
    <col min="4894" max="4894" width="11.140625" style="1" customWidth="1"/>
    <col min="4895" max="4895" width="12.42578125" style="1" customWidth="1"/>
    <col min="4896" max="4901" width="9.7109375" style="1" customWidth="1"/>
    <col min="4902" max="4902" width="6.140625" style="1" customWidth="1"/>
    <col min="4903" max="5132" width="9.140625" style="1"/>
    <col min="5133" max="5133" width="6.85546875" style="1" customWidth="1"/>
    <col min="5134" max="5134" width="27.42578125" style="1" customWidth="1"/>
    <col min="5135" max="5135" width="12.85546875" style="1" customWidth="1"/>
    <col min="5136" max="5136" width="0" style="1" hidden="1" customWidth="1"/>
    <col min="5137" max="5137" width="40.42578125" style="1" customWidth="1"/>
    <col min="5138" max="5138" width="9.140625" style="1" customWidth="1"/>
    <col min="5139" max="5140" width="11" style="1" customWidth="1"/>
    <col min="5141" max="5141" width="12.28515625" style="1" customWidth="1"/>
    <col min="5142" max="5144" width="12.85546875" style="1" customWidth="1"/>
    <col min="5145" max="5145" width="10.7109375" style="1" customWidth="1"/>
    <col min="5146" max="5146" width="12.7109375" style="1" customWidth="1"/>
    <col min="5147" max="5147" width="10.85546875" style="1" customWidth="1"/>
    <col min="5148" max="5148" width="11.28515625" style="1" customWidth="1"/>
    <col min="5149" max="5149" width="9.7109375" style="1" customWidth="1"/>
    <col min="5150" max="5150" width="11.140625" style="1" customWidth="1"/>
    <col min="5151" max="5151" width="12.42578125" style="1" customWidth="1"/>
    <col min="5152" max="5157" width="9.7109375" style="1" customWidth="1"/>
    <col min="5158" max="5158" width="6.140625" style="1" customWidth="1"/>
    <col min="5159" max="5388" width="9.140625" style="1"/>
    <col min="5389" max="5389" width="6.85546875" style="1" customWidth="1"/>
    <col min="5390" max="5390" width="27.42578125" style="1" customWidth="1"/>
    <col min="5391" max="5391" width="12.85546875" style="1" customWidth="1"/>
    <col min="5392" max="5392" width="0" style="1" hidden="1" customWidth="1"/>
    <col min="5393" max="5393" width="40.42578125" style="1" customWidth="1"/>
    <col min="5394" max="5394" width="9.140625" style="1" customWidth="1"/>
    <col min="5395" max="5396" width="11" style="1" customWidth="1"/>
    <col min="5397" max="5397" width="12.28515625" style="1" customWidth="1"/>
    <col min="5398" max="5400" width="12.85546875" style="1" customWidth="1"/>
    <col min="5401" max="5401" width="10.7109375" style="1" customWidth="1"/>
    <col min="5402" max="5402" width="12.7109375" style="1" customWidth="1"/>
    <col min="5403" max="5403" width="10.85546875" style="1" customWidth="1"/>
    <col min="5404" max="5404" width="11.28515625" style="1" customWidth="1"/>
    <col min="5405" max="5405" width="9.7109375" style="1" customWidth="1"/>
    <col min="5406" max="5406" width="11.140625" style="1" customWidth="1"/>
    <col min="5407" max="5407" width="12.42578125" style="1" customWidth="1"/>
    <col min="5408" max="5413" width="9.7109375" style="1" customWidth="1"/>
    <col min="5414" max="5414" width="6.140625" style="1" customWidth="1"/>
    <col min="5415" max="5644" width="9.140625" style="1"/>
    <col min="5645" max="5645" width="6.85546875" style="1" customWidth="1"/>
    <col min="5646" max="5646" width="27.42578125" style="1" customWidth="1"/>
    <col min="5647" max="5647" width="12.85546875" style="1" customWidth="1"/>
    <col min="5648" max="5648" width="0" style="1" hidden="1" customWidth="1"/>
    <col min="5649" max="5649" width="40.42578125" style="1" customWidth="1"/>
    <col min="5650" max="5650" width="9.140625" style="1" customWidth="1"/>
    <col min="5651" max="5652" width="11" style="1" customWidth="1"/>
    <col min="5653" max="5653" width="12.28515625" style="1" customWidth="1"/>
    <col min="5654" max="5656" width="12.85546875" style="1" customWidth="1"/>
    <col min="5657" max="5657" width="10.7109375" style="1" customWidth="1"/>
    <col min="5658" max="5658" width="12.7109375" style="1" customWidth="1"/>
    <col min="5659" max="5659" width="10.85546875" style="1" customWidth="1"/>
    <col min="5660" max="5660" width="11.28515625" style="1" customWidth="1"/>
    <col min="5661" max="5661" width="9.7109375" style="1" customWidth="1"/>
    <col min="5662" max="5662" width="11.140625" style="1" customWidth="1"/>
    <col min="5663" max="5663" width="12.42578125" style="1" customWidth="1"/>
    <col min="5664" max="5669" width="9.7109375" style="1" customWidth="1"/>
    <col min="5670" max="5670" width="6.140625" style="1" customWidth="1"/>
    <col min="5671" max="5900" width="9.140625" style="1"/>
    <col min="5901" max="5901" width="6.85546875" style="1" customWidth="1"/>
    <col min="5902" max="5902" width="27.42578125" style="1" customWidth="1"/>
    <col min="5903" max="5903" width="12.85546875" style="1" customWidth="1"/>
    <col min="5904" max="5904" width="0" style="1" hidden="1" customWidth="1"/>
    <col min="5905" max="5905" width="40.42578125" style="1" customWidth="1"/>
    <col min="5906" max="5906" width="9.140625" style="1" customWidth="1"/>
    <col min="5907" max="5908" width="11" style="1" customWidth="1"/>
    <col min="5909" max="5909" width="12.28515625" style="1" customWidth="1"/>
    <col min="5910" max="5912" width="12.85546875" style="1" customWidth="1"/>
    <col min="5913" max="5913" width="10.7109375" style="1" customWidth="1"/>
    <col min="5914" max="5914" width="12.7109375" style="1" customWidth="1"/>
    <col min="5915" max="5915" width="10.85546875" style="1" customWidth="1"/>
    <col min="5916" max="5916" width="11.28515625" style="1" customWidth="1"/>
    <col min="5917" max="5917" width="9.7109375" style="1" customWidth="1"/>
    <col min="5918" max="5918" width="11.140625" style="1" customWidth="1"/>
    <col min="5919" max="5919" width="12.42578125" style="1" customWidth="1"/>
    <col min="5920" max="5925" width="9.7109375" style="1" customWidth="1"/>
    <col min="5926" max="5926" width="6.140625" style="1" customWidth="1"/>
    <col min="5927" max="6156" width="9.140625" style="1"/>
    <col min="6157" max="6157" width="6.85546875" style="1" customWidth="1"/>
    <col min="6158" max="6158" width="27.42578125" style="1" customWidth="1"/>
    <col min="6159" max="6159" width="12.85546875" style="1" customWidth="1"/>
    <col min="6160" max="6160" width="0" style="1" hidden="1" customWidth="1"/>
    <col min="6161" max="6161" width="40.42578125" style="1" customWidth="1"/>
    <col min="6162" max="6162" width="9.140625" style="1" customWidth="1"/>
    <col min="6163" max="6164" width="11" style="1" customWidth="1"/>
    <col min="6165" max="6165" width="12.28515625" style="1" customWidth="1"/>
    <col min="6166" max="6168" width="12.85546875" style="1" customWidth="1"/>
    <col min="6169" max="6169" width="10.7109375" style="1" customWidth="1"/>
    <col min="6170" max="6170" width="12.7109375" style="1" customWidth="1"/>
    <col min="6171" max="6171" width="10.85546875" style="1" customWidth="1"/>
    <col min="6172" max="6172" width="11.28515625" style="1" customWidth="1"/>
    <col min="6173" max="6173" width="9.7109375" style="1" customWidth="1"/>
    <col min="6174" max="6174" width="11.140625" style="1" customWidth="1"/>
    <col min="6175" max="6175" width="12.42578125" style="1" customWidth="1"/>
    <col min="6176" max="6181" width="9.7109375" style="1" customWidth="1"/>
    <col min="6182" max="6182" width="6.140625" style="1" customWidth="1"/>
    <col min="6183" max="6412" width="9.140625" style="1"/>
    <col min="6413" max="6413" width="6.85546875" style="1" customWidth="1"/>
    <col min="6414" max="6414" width="27.42578125" style="1" customWidth="1"/>
    <col min="6415" max="6415" width="12.85546875" style="1" customWidth="1"/>
    <col min="6416" max="6416" width="0" style="1" hidden="1" customWidth="1"/>
    <col min="6417" max="6417" width="40.42578125" style="1" customWidth="1"/>
    <col min="6418" max="6418" width="9.140625" style="1" customWidth="1"/>
    <col min="6419" max="6420" width="11" style="1" customWidth="1"/>
    <col min="6421" max="6421" width="12.28515625" style="1" customWidth="1"/>
    <col min="6422" max="6424" width="12.85546875" style="1" customWidth="1"/>
    <col min="6425" max="6425" width="10.7109375" style="1" customWidth="1"/>
    <col min="6426" max="6426" width="12.7109375" style="1" customWidth="1"/>
    <col min="6427" max="6427" width="10.85546875" style="1" customWidth="1"/>
    <col min="6428" max="6428" width="11.28515625" style="1" customWidth="1"/>
    <col min="6429" max="6429" width="9.7109375" style="1" customWidth="1"/>
    <col min="6430" max="6430" width="11.140625" style="1" customWidth="1"/>
    <col min="6431" max="6431" width="12.42578125" style="1" customWidth="1"/>
    <col min="6432" max="6437" width="9.7109375" style="1" customWidth="1"/>
    <col min="6438" max="6438" width="6.140625" style="1" customWidth="1"/>
    <col min="6439" max="6668" width="9.140625" style="1"/>
    <col min="6669" max="6669" width="6.85546875" style="1" customWidth="1"/>
    <col min="6670" max="6670" width="27.42578125" style="1" customWidth="1"/>
    <col min="6671" max="6671" width="12.85546875" style="1" customWidth="1"/>
    <col min="6672" max="6672" width="0" style="1" hidden="1" customWidth="1"/>
    <col min="6673" max="6673" width="40.42578125" style="1" customWidth="1"/>
    <col min="6674" max="6674" width="9.140625" style="1" customWidth="1"/>
    <col min="6675" max="6676" width="11" style="1" customWidth="1"/>
    <col min="6677" max="6677" width="12.28515625" style="1" customWidth="1"/>
    <col min="6678" max="6680" width="12.85546875" style="1" customWidth="1"/>
    <col min="6681" max="6681" width="10.7109375" style="1" customWidth="1"/>
    <col min="6682" max="6682" width="12.7109375" style="1" customWidth="1"/>
    <col min="6683" max="6683" width="10.85546875" style="1" customWidth="1"/>
    <col min="6684" max="6684" width="11.28515625" style="1" customWidth="1"/>
    <col min="6685" max="6685" width="9.7109375" style="1" customWidth="1"/>
    <col min="6686" max="6686" width="11.140625" style="1" customWidth="1"/>
    <col min="6687" max="6687" width="12.42578125" style="1" customWidth="1"/>
    <col min="6688" max="6693" width="9.7109375" style="1" customWidth="1"/>
    <col min="6694" max="6694" width="6.140625" style="1" customWidth="1"/>
    <col min="6695" max="6924" width="9.140625" style="1"/>
    <col min="6925" max="6925" width="6.85546875" style="1" customWidth="1"/>
    <col min="6926" max="6926" width="27.42578125" style="1" customWidth="1"/>
    <col min="6927" max="6927" width="12.85546875" style="1" customWidth="1"/>
    <col min="6928" max="6928" width="0" style="1" hidden="1" customWidth="1"/>
    <col min="6929" max="6929" width="40.42578125" style="1" customWidth="1"/>
    <col min="6930" max="6930" width="9.140625" style="1" customWidth="1"/>
    <col min="6931" max="6932" width="11" style="1" customWidth="1"/>
    <col min="6933" max="6933" width="12.28515625" style="1" customWidth="1"/>
    <col min="6934" max="6936" width="12.85546875" style="1" customWidth="1"/>
    <col min="6937" max="6937" width="10.7109375" style="1" customWidth="1"/>
    <col min="6938" max="6938" width="12.7109375" style="1" customWidth="1"/>
    <col min="6939" max="6939" width="10.85546875" style="1" customWidth="1"/>
    <col min="6940" max="6940" width="11.28515625" style="1" customWidth="1"/>
    <col min="6941" max="6941" width="9.7109375" style="1" customWidth="1"/>
    <col min="6942" max="6942" width="11.140625" style="1" customWidth="1"/>
    <col min="6943" max="6943" width="12.42578125" style="1" customWidth="1"/>
    <col min="6944" max="6949" width="9.7109375" style="1" customWidth="1"/>
    <col min="6950" max="6950" width="6.140625" style="1" customWidth="1"/>
    <col min="6951" max="7180" width="9.140625" style="1"/>
    <col min="7181" max="7181" width="6.85546875" style="1" customWidth="1"/>
    <col min="7182" max="7182" width="27.42578125" style="1" customWidth="1"/>
    <col min="7183" max="7183" width="12.85546875" style="1" customWidth="1"/>
    <col min="7184" max="7184" width="0" style="1" hidden="1" customWidth="1"/>
    <col min="7185" max="7185" width="40.42578125" style="1" customWidth="1"/>
    <col min="7186" max="7186" width="9.140625" style="1" customWidth="1"/>
    <col min="7187" max="7188" width="11" style="1" customWidth="1"/>
    <col min="7189" max="7189" width="12.28515625" style="1" customWidth="1"/>
    <col min="7190" max="7192" width="12.85546875" style="1" customWidth="1"/>
    <col min="7193" max="7193" width="10.7109375" style="1" customWidth="1"/>
    <col min="7194" max="7194" width="12.7109375" style="1" customWidth="1"/>
    <col min="7195" max="7195" width="10.85546875" style="1" customWidth="1"/>
    <col min="7196" max="7196" width="11.28515625" style="1" customWidth="1"/>
    <col min="7197" max="7197" width="9.7109375" style="1" customWidth="1"/>
    <col min="7198" max="7198" width="11.140625" style="1" customWidth="1"/>
    <col min="7199" max="7199" width="12.42578125" style="1" customWidth="1"/>
    <col min="7200" max="7205" width="9.7109375" style="1" customWidth="1"/>
    <col min="7206" max="7206" width="6.140625" style="1" customWidth="1"/>
    <col min="7207" max="7436" width="9.140625" style="1"/>
    <col min="7437" max="7437" width="6.85546875" style="1" customWidth="1"/>
    <col min="7438" max="7438" width="27.42578125" style="1" customWidth="1"/>
    <col min="7439" max="7439" width="12.85546875" style="1" customWidth="1"/>
    <col min="7440" max="7440" width="0" style="1" hidden="1" customWidth="1"/>
    <col min="7441" max="7441" width="40.42578125" style="1" customWidth="1"/>
    <col min="7442" max="7442" width="9.140625" style="1" customWidth="1"/>
    <col min="7443" max="7444" width="11" style="1" customWidth="1"/>
    <col min="7445" max="7445" width="12.28515625" style="1" customWidth="1"/>
    <col min="7446" max="7448" width="12.85546875" style="1" customWidth="1"/>
    <col min="7449" max="7449" width="10.7109375" style="1" customWidth="1"/>
    <col min="7450" max="7450" width="12.7109375" style="1" customWidth="1"/>
    <col min="7451" max="7451" width="10.85546875" style="1" customWidth="1"/>
    <col min="7452" max="7452" width="11.28515625" style="1" customWidth="1"/>
    <col min="7453" max="7453" width="9.7109375" style="1" customWidth="1"/>
    <col min="7454" max="7454" width="11.140625" style="1" customWidth="1"/>
    <col min="7455" max="7455" width="12.42578125" style="1" customWidth="1"/>
    <col min="7456" max="7461" width="9.7109375" style="1" customWidth="1"/>
    <col min="7462" max="7462" width="6.140625" style="1" customWidth="1"/>
    <col min="7463" max="7692" width="9.140625" style="1"/>
    <col min="7693" max="7693" width="6.85546875" style="1" customWidth="1"/>
    <col min="7694" max="7694" width="27.42578125" style="1" customWidth="1"/>
    <col min="7695" max="7695" width="12.85546875" style="1" customWidth="1"/>
    <col min="7696" max="7696" width="0" style="1" hidden="1" customWidth="1"/>
    <col min="7697" max="7697" width="40.42578125" style="1" customWidth="1"/>
    <col min="7698" max="7698" width="9.140625" style="1" customWidth="1"/>
    <col min="7699" max="7700" width="11" style="1" customWidth="1"/>
    <col min="7701" max="7701" width="12.28515625" style="1" customWidth="1"/>
    <col min="7702" max="7704" width="12.85546875" style="1" customWidth="1"/>
    <col min="7705" max="7705" width="10.7109375" style="1" customWidth="1"/>
    <col min="7706" max="7706" width="12.7109375" style="1" customWidth="1"/>
    <col min="7707" max="7707" width="10.85546875" style="1" customWidth="1"/>
    <col min="7708" max="7708" width="11.28515625" style="1" customWidth="1"/>
    <col min="7709" max="7709" width="9.7109375" style="1" customWidth="1"/>
    <col min="7710" max="7710" width="11.140625" style="1" customWidth="1"/>
    <col min="7711" max="7711" width="12.42578125" style="1" customWidth="1"/>
    <col min="7712" max="7717" width="9.7109375" style="1" customWidth="1"/>
    <col min="7718" max="7718" width="6.140625" style="1" customWidth="1"/>
    <col min="7719" max="7948" width="9.140625" style="1"/>
    <col min="7949" max="7949" width="6.85546875" style="1" customWidth="1"/>
    <col min="7950" max="7950" width="27.42578125" style="1" customWidth="1"/>
    <col min="7951" max="7951" width="12.85546875" style="1" customWidth="1"/>
    <col min="7952" max="7952" width="0" style="1" hidden="1" customWidth="1"/>
    <col min="7953" max="7953" width="40.42578125" style="1" customWidth="1"/>
    <col min="7954" max="7954" width="9.140625" style="1" customWidth="1"/>
    <col min="7955" max="7956" width="11" style="1" customWidth="1"/>
    <col min="7957" max="7957" width="12.28515625" style="1" customWidth="1"/>
    <col min="7958" max="7960" width="12.85546875" style="1" customWidth="1"/>
    <col min="7961" max="7961" width="10.7109375" style="1" customWidth="1"/>
    <col min="7962" max="7962" width="12.7109375" style="1" customWidth="1"/>
    <col min="7963" max="7963" width="10.85546875" style="1" customWidth="1"/>
    <col min="7964" max="7964" width="11.28515625" style="1" customWidth="1"/>
    <col min="7965" max="7965" width="9.7109375" style="1" customWidth="1"/>
    <col min="7966" max="7966" width="11.140625" style="1" customWidth="1"/>
    <col min="7967" max="7967" width="12.42578125" style="1" customWidth="1"/>
    <col min="7968" max="7973" width="9.7109375" style="1" customWidth="1"/>
    <col min="7974" max="7974" width="6.140625" style="1" customWidth="1"/>
    <col min="7975" max="8204" width="9.140625" style="1"/>
    <col min="8205" max="8205" width="6.85546875" style="1" customWidth="1"/>
    <col min="8206" max="8206" width="27.42578125" style="1" customWidth="1"/>
    <col min="8207" max="8207" width="12.85546875" style="1" customWidth="1"/>
    <col min="8208" max="8208" width="0" style="1" hidden="1" customWidth="1"/>
    <col min="8209" max="8209" width="40.42578125" style="1" customWidth="1"/>
    <col min="8210" max="8210" width="9.140625" style="1" customWidth="1"/>
    <col min="8211" max="8212" width="11" style="1" customWidth="1"/>
    <col min="8213" max="8213" width="12.28515625" style="1" customWidth="1"/>
    <col min="8214" max="8216" width="12.85546875" style="1" customWidth="1"/>
    <col min="8217" max="8217" width="10.7109375" style="1" customWidth="1"/>
    <col min="8218" max="8218" width="12.7109375" style="1" customWidth="1"/>
    <col min="8219" max="8219" width="10.85546875" style="1" customWidth="1"/>
    <col min="8220" max="8220" width="11.28515625" style="1" customWidth="1"/>
    <col min="8221" max="8221" width="9.7109375" style="1" customWidth="1"/>
    <col min="8222" max="8222" width="11.140625" style="1" customWidth="1"/>
    <col min="8223" max="8223" width="12.42578125" style="1" customWidth="1"/>
    <col min="8224" max="8229" width="9.7109375" style="1" customWidth="1"/>
    <col min="8230" max="8230" width="6.140625" style="1" customWidth="1"/>
    <col min="8231" max="8460" width="9.140625" style="1"/>
    <col min="8461" max="8461" width="6.85546875" style="1" customWidth="1"/>
    <col min="8462" max="8462" width="27.42578125" style="1" customWidth="1"/>
    <col min="8463" max="8463" width="12.85546875" style="1" customWidth="1"/>
    <col min="8464" max="8464" width="0" style="1" hidden="1" customWidth="1"/>
    <col min="8465" max="8465" width="40.42578125" style="1" customWidth="1"/>
    <col min="8466" max="8466" width="9.140625" style="1" customWidth="1"/>
    <col min="8467" max="8468" width="11" style="1" customWidth="1"/>
    <col min="8469" max="8469" width="12.28515625" style="1" customWidth="1"/>
    <col min="8470" max="8472" width="12.85546875" style="1" customWidth="1"/>
    <col min="8473" max="8473" width="10.7109375" style="1" customWidth="1"/>
    <col min="8474" max="8474" width="12.7109375" style="1" customWidth="1"/>
    <col min="8475" max="8475" width="10.85546875" style="1" customWidth="1"/>
    <col min="8476" max="8476" width="11.28515625" style="1" customWidth="1"/>
    <col min="8477" max="8477" width="9.7109375" style="1" customWidth="1"/>
    <col min="8478" max="8478" width="11.140625" style="1" customWidth="1"/>
    <col min="8479" max="8479" width="12.42578125" style="1" customWidth="1"/>
    <col min="8480" max="8485" width="9.7109375" style="1" customWidth="1"/>
    <col min="8486" max="8486" width="6.140625" style="1" customWidth="1"/>
    <col min="8487" max="8716" width="9.140625" style="1"/>
    <col min="8717" max="8717" width="6.85546875" style="1" customWidth="1"/>
    <col min="8718" max="8718" width="27.42578125" style="1" customWidth="1"/>
    <col min="8719" max="8719" width="12.85546875" style="1" customWidth="1"/>
    <col min="8720" max="8720" width="0" style="1" hidden="1" customWidth="1"/>
    <col min="8721" max="8721" width="40.42578125" style="1" customWidth="1"/>
    <col min="8722" max="8722" width="9.140625" style="1" customWidth="1"/>
    <col min="8723" max="8724" width="11" style="1" customWidth="1"/>
    <col min="8725" max="8725" width="12.28515625" style="1" customWidth="1"/>
    <col min="8726" max="8728" width="12.85546875" style="1" customWidth="1"/>
    <col min="8729" max="8729" width="10.7109375" style="1" customWidth="1"/>
    <col min="8730" max="8730" width="12.7109375" style="1" customWidth="1"/>
    <col min="8731" max="8731" width="10.85546875" style="1" customWidth="1"/>
    <col min="8732" max="8732" width="11.28515625" style="1" customWidth="1"/>
    <col min="8733" max="8733" width="9.7109375" style="1" customWidth="1"/>
    <col min="8734" max="8734" width="11.140625" style="1" customWidth="1"/>
    <col min="8735" max="8735" width="12.42578125" style="1" customWidth="1"/>
    <col min="8736" max="8741" width="9.7109375" style="1" customWidth="1"/>
    <col min="8742" max="8742" width="6.140625" style="1" customWidth="1"/>
    <col min="8743" max="8972" width="9.140625" style="1"/>
    <col min="8973" max="8973" width="6.85546875" style="1" customWidth="1"/>
    <col min="8974" max="8974" width="27.42578125" style="1" customWidth="1"/>
    <col min="8975" max="8975" width="12.85546875" style="1" customWidth="1"/>
    <col min="8976" max="8976" width="0" style="1" hidden="1" customWidth="1"/>
    <col min="8977" max="8977" width="40.42578125" style="1" customWidth="1"/>
    <col min="8978" max="8978" width="9.140625" style="1" customWidth="1"/>
    <col min="8979" max="8980" width="11" style="1" customWidth="1"/>
    <col min="8981" max="8981" width="12.28515625" style="1" customWidth="1"/>
    <col min="8982" max="8984" width="12.85546875" style="1" customWidth="1"/>
    <col min="8985" max="8985" width="10.7109375" style="1" customWidth="1"/>
    <col min="8986" max="8986" width="12.7109375" style="1" customWidth="1"/>
    <col min="8987" max="8987" width="10.85546875" style="1" customWidth="1"/>
    <col min="8988" max="8988" width="11.28515625" style="1" customWidth="1"/>
    <col min="8989" max="8989" width="9.7109375" style="1" customWidth="1"/>
    <col min="8990" max="8990" width="11.140625" style="1" customWidth="1"/>
    <col min="8991" max="8991" width="12.42578125" style="1" customWidth="1"/>
    <col min="8992" max="8997" width="9.7109375" style="1" customWidth="1"/>
    <col min="8998" max="8998" width="6.140625" style="1" customWidth="1"/>
    <col min="8999" max="9228" width="9.140625" style="1"/>
    <col min="9229" max="9229" width="6.85546875" style="1" customWidth="1"/>
    <col min="9230" max="9230" width="27.42578125" style="1" customWidth="1"/>
    <col min="9231" max="9231" width="12.85546875" style="1" customWidth="1"/>
    <col min="9232" max="9232" width="0" style="1" hidden="1" customWidth="1"/>
    <col min="9233" max="9233" width="40.42578125" style="1" customWidth="1"/>
    <col min="9234" max="9234" width="9.140625" style="1" customWidth="1"/>
    <col min="9235" max="9236" width="11" style="1" customWidth="1"/>
    <col min="9237" max="9237" width="12.28515625" style="1" customWidth="1"/>
    <col min="9238" max="9240" width="12.85546875" style="1" customWidth="1"/>
    <col min="9241" max="9241" width="10.7109375" style="1" customWidth="1"/>
    <col min="9242" max="9242" width="12.7109375" style="1" customWidth="1"/>
    <col min="9243" max="9243" width="10.85546875" style="1" customWidth="1"/>
    <col min="9244" max="9244" width="11.28515625" style="1" customWidth="1"/>
    <col min="9245" max="9245" width="9.7109375" style="1" customWidth="1"/>
    <col min="9246" max="9246" width="11.140625" style="1" customWidth="1"/>
    <col min="9247" max="9247" width="12.42578125" style="1" customWidth="1"/>
    <col min="9248" max="9253" width="9.7109375" style="1" customWidth="1"/>
    <col min="9254" max="9254" width="6.140625" style="1" customWidth="1"/>
    <col min="9255" max="9484" width="9.140625" style="1"/>
    <col min="9485" max="9485" width="6.85546875" style="1" customWidth="1"/>
    <col min="9486" max="9486" width="27.42578125" style="1" customWidth="1"/>
    <col min="9487" max="9487" width="12.85546875" style="1" customWidth="1"/>
    <col min="9488" max="9488" width="0" style="1" hidden="1" customWidth="1"/>
    <col min="9489" max="9489" width="40.42578125" style="1" customWidth="1"/>
    <col min="9490" max="9490" width="9.140625" style="1" customWidth="1"/>
    <col min="9491" max="9492" width="11" style="1" customWidth="1"/>
    <col min="9493" max="9493" width="12.28515625" style="1" customWidth="1"/>
    <col min="9494" max="9496" width="12.85546875" style="1" customWidth="1"/>
    <col min="9497" max="9497" width="10.7109375" style="1" customWidth="1"/>
    <col min="9498" max="9498" width="12.7109375" style="1" customWidth="1"/>
    <col min="9499" max="9499" width="10.85546875" style="1" customWidth="1"/>
    <col min="9500" max="9500" width="11.28515625" style="1" customWidth="1"/>
    <col min="9501" max="9501" width="9.7109375" style="1" customWidth="1"/>
    <col min="9502" max="9502" width="11.140625" style="1" customWidth="1"/>
    <col min="9503" max="9503" width="12.42578125" style="1" customWidth="1"/>
    <col min="9504" max="9509" width="9.7109375" style="1" customWidth="1"/>
    <col min="9510" max="9510" width="6.140625" style="1" customWidth="1"/>
    <col min="9511" max="9740" width="9.140625" style="1"/>
    <col min="9741" max="9741" width="6.85546875" style="1" customWidth="1"/>
    <col min="9742" max="9742" width="27.42578125" style="1" customWidth="1"/>
    <col min="9743" max="9743" width="12.85546875" style="1" customWidth="1"/>
    <col min="9744" max="9744" width="0" style="1" hidden="1" customWidth="1"/>
    <col min="9745" max="9745" width="40.42578125" style="1" customWidth="1"/>
    <col min="9746" max="9746" width="9.140625" style="1" customWidth="1"/>
    <col min="9747" max="9748" width="11" style="1" customWidth="1"/>
    <col min="9749" max="9749" width="12.28515625" style="1" customWidth="1"/>
    <col min="9750" max="9752" width="12.85546875" style="1" customWidth="1"/>
    <col min="9753" max="9753" width="10.7109375" style="1" customWidth="1"/>
    <col min="9754" max="9754" width="12.7109375" style="1" customWidth="1"/>
    <col min="9755" max="9755" width="10.85546875" style="1" customWidth="1"/>
    <col min="9756" max="9756" width="11.28515625" style="1" customWidth="1"/>
    <col min="9757" max="9757" width="9.7109375" style="1" customWidth="1"/>
    <col min="9758" max="9758" width="11.140625" style="1" customWidth="1"/>
    <col min="9759" max="9759" width="12.42578125" style="1" customWidth="1"/>
    <col min="9760" max="9765" width="9.7109375" style="1" customWidth="1"/>
    <col min="9766" max="9766" width="6.140625" style="1" customWidth="1"/>
    <col min="9767" max="9996" width="9.140625" style="1"/>
    <col min="9997" max="9997" width="6.85546875" style="1" customWidth="1"/>
    <col min="9998" max="9998" width="27.42578125" style="1" customWidth="1"/>
    <col min="9999" max="9999" width="12.85546875" style="1" customWidth="1"/>
    <col min="10000" max="10000" width="0" style="1" hidden="1" customWidth="1"/>
    <col min="10001" max="10001" width="40.42578125" style="1" customWidth="1"/>
    <col min="10002" max="10002" width="9.140625" style="1" customWidth="1"/>
    <col min="10003" max="10004" width="11" style="1" customWidth="1"/>
    <col min="10005" max="10005" width="12.28515625" style="1" customWidth="1"/>
    <col min="10006" max="10008" width="12.85546875" style="1" customWidth="1"/>
    <col min="10009" max="10009" width="10.7109375" style="1" customWidth="1"/>
    <col min="10010" max="10010" width="12.7109375" style="1" customWidth="1"/>
    <col min="10011" max="10011" width="10.85546875" style="1" customWidth="1"/>
    <col min="10012" max="10012" width="11.28515625" style="1" customWidth="1"/>
    <col min="10013" max="10013" width="9.7109375" style="1" customWidth="1"/>
    <col min="10014" max="10014" width="11.140625" style="1" customWidth="1"/>
    <col min="10015" max="10015" width="12.42578125" style="1" customWidth="1"/>
    <col min="10016" max="10021" width="9.7109375" style="1" customWidth="1"/>
    <col min="10022" max="10022" width="6.140625" style="1" customWidth="1"/>
    <col min="10023" max="10252" width="9.140625" style="1"/>
    <col min="10253" max="10253" width="6.85546875" style="1" customWidth="1"/>
    <col min="10254" max="10254" width="27.42578125" style="1" customWidth="1"/>
    <col min="10255" max="10255" width="12.85546875" style="1" customWidth="1"/>
    <col min="10256" max="10256" width="0" style="1" hidden="1" customWidth="1"/>
    <col min="10257" max="10257" width="40.42578125" style="1" customWidth="1"/>
    <col min="10258" max="10258" width="9.140625" style="1" customWidth="1"/>
    <col min="10259" max="10260" width="11" style="1" customWidth="1"/>
    <col min="10261" max="10261" width="12.28515625" style="1" customWidth="1"/>
    <col min="10262" max="10264" width="12.85546875" style="1" customWidth="1"/>
    <col min="10265" max="10265" width="10.7109375" style="1" customWidth="1"/>
    <col min="10266" max="10266" width="12.7109375" style="1" customWidth="1"/>
    <col min="10267" max="10267" width="10.85546875" style="1" customWidth="1"/>
    <col min="10268" max="10268" width="11.28515625" style="1" customWidth="1"/>
    <col min="10269" max="10269" width="9.7109375" style="1" customWidth="1"/>
    <col min="10270" max="10270" width="11.140625" style="1" customWidth="1"/>
    <col min="10271" max="10271" width="12.42578125" style="1" customWidth="1"/>
    <col min="10272" max="10277" width="9.7109375" style="1" customWidth="1"/>
    <col min="10278" max="10278" width="6.140625" style="1" customWidth="1"/>
    <col min="10279" max="10508" width="9.140625" style="1"/>
    <col min="10509" max="10509" width="6.85546875" style="1" customWidth="1"/>
    <col min="10510" max="10510" width="27.42578125" style="1" customWidth="1"/>
    <col min="10511" max="10511" width="12.85546875" style="1" customWidth="1"/>
    <col min="10512" max="10512" width="0" style="1" hidden="1" customWidth="1"/>
    <col min="10513" max="10513" width="40.42578125" style="1" customWidth="1"/>
    <col min="10514" max="10514" width="9.140625" style="1" customWidth="1"/>
    <col min="10515" max="10516" width="11" style="1" customWidth="1"/>
    <col min="10517" max="10517" width="12.28515625" style="1" customWidth="1"/>
    <col min="10518" max="10520" width="12.85546875" style="1" customWidth="1"/>
    <col min="10521" max="10521" width="10.7109375" style="1" customWidth="1"/>
    <col min="10522" max="10522" width="12.7109375" style="1" customWidth="1"/>
    <col min="10523" max="10523" width="10.85546875" style="1" customWidth="1"/>
    <col min="10524" max="10524" width="11.28515625" style="1" customWidth="1"/>
    <col min="10525" max="10525" width="9.7109375" style="1" customWidth="1"/>
    <col min="10526" max="10526" width="11.140625" style="1" customWidth="1"/>
    <col min="10527" max="10527" width="12.42578125" style="1" customWidth="1"/>
    <col min="10528" max="10533" width="9.7109375" style="1" customWidth="1"/>
    <col min="10534" max="10534" width="6.140625" style="1" customWidth="1"/>
    <col min="10535" max="10764" width="9.140625" style="1"/>
    <col min="10765" max="10765" width="6.85546875" style="1" customWidth="1"/>
    <col min="10766" max="10766" width="27.42578125" style="1" customWidth="1"/>
    <col min="10767" max="10767" width="12.85546875" style="1" customWidth="1"/>
    <col min="10768" max="10768" width="0" style="1" hidden="1" customWidth="1"/>
    <col min="10769" max="10769" width="40.42578125" style="1" customWidth="1"/>
    <col min="10770" max="10770" width="9.140625" style="1" customWidth="1"/>
    <col min="10771" max="10772" width="11" style="1" customWidth="1"/>
    <col min="10773" max="10773" width="12.28515625" style="1" customWidth="1"/>
    <col min="10774" max="10776" width="12.85546875" style="1" customWidth="1"/>
    <col min="10777" max="10777" width="10.7109375" style="1" customWidth="1"/>
    <col min="10778" max="10778" width="12.7109375" style="1" customWidth="1"/>
    <col min="10779" max="10779" width="10.85546875" style="1" customWidth="1"/>
    <col min="10780" max="10780" width="11.28515625" style="1" customWidth="1"/>
    <col min="10781" max="10781" width="9.7109375" style="1" customWidth="1"/>
    <col min="10782" max="10782" width="11.140625" style="1" customWidth="1"/>
    <col min="10783" max="10783" width="12.42578125" style="1" customWidth="1"/>
    <col min="10784" max="10789" width="9.7109375" style="1" customWidth="1"/>
    <col min="10790" max="10790" width="6.140625" style="1" customWidth="1"/>
    <col min="10791" max="11020" width="9.140625" style="1"/>
    <col min="11021" max="11021" width="6.85546875" style="1" customWidth="1"/>
    <col min="11022" max="11022" width="27.42578125" style="1" customWidth="1"/>
    <col min="11023" max="11023" width="12.85546875" style="1" customWidth="1"/>
    <col min="11024" max="11024" width="0" style="1" hidden="1" customWidth="1"/>
    <col min="11025" max="11025" width="40.42578125" style="1" customWidth="1"/>
    <col min="11026" max="11026" width="9.140625" style="1" customWidth="1"/>
    <col min="11027" max="11028" width="11" style="1" customWidth="1"/>
    <col min="11029" max="11029" width="12.28515625" style="1" customWidth="1"/>
    <col min="11030" max="11032" width="12.85546875" style="1" customWidth="1"/>
    <col min="11033" max="11033" width="10.7109375" style="1" customWidth="1"/>
    <col min="11034" max="11034" width="12.7109375" style="1" customWidth="1"/>
    <col min="11035" max="11035" width="10.85546875" style="1" customWidth="1"/>
    <col min="11036" max="11036" width="11.28515625" style="1" customWidth="1"/>
    <col min="11037" max="11037" width="9.7109375" style="1" customWidth="1"/>
    <col min="11038" max="11038" width="11.140625" style="1" customWidth="1"/>
    <col min="11039" max="11039" width="12.42578125" style="1" customWidth="1"/>
    <col min="11040" max="11045" width="9.7109375" style="1" customWidth="1"/>
    <col min="11046" max="11046" width="6.140625" style="1" customWidth="1"/>
    <col min="11047" max="11276" width="9.140625" style="1"/>
    <col min="11277" max="11277" width="6.85546875" style="1" customWidth="1"/>
    <col min="11278" max="11278" width="27.42578125" style="1" customWidth="1"/>
    <col min="11279" max="11279" width="12.85546875" style="1" customWidth="1"/>
    <col min="11280" max="11280" width="0" style="1" hidden="1" customWidth="1"/>
    <col min="11281" max="11281" width="40.42578125" style="1" customWidth="1"/>
    <col min="11282" max="11282" width="9.140625" style="1" customWidth="1"/>
    <col min="11283" max="11284" width="11" style="1" customWidth="1"/>
    <col min="11285" max="11285" width="12.28515625" style="1" customWidth="1"/>
    <col min="11286" max="11288" width="12.85546875" style="1" customWidth="1"/>
    <col min="11289" max="11289" width="10.7109375" style="1" customWidth="1"/>
    <col min="11290" max="11290" width="12.7109375" style="1" customWidth="1"/>
    <col min="11291" max="11291" width="10.85546875" style="1" customWidth="1"/>
    <col min="11292" max="11292" width="11.28515625" style="1" customWidth="1"/>
    <col min="11293" max="11293" width="9.7109375" style="1" customWidth="1"/>
    <col min="11294" max="11294" width="11.140625" style="1" customWidth="1"/>
    <col min="11295" max="11295" width="12.42578125" style="1" customWidth="1"/>
    <col min="11296" max="11301" width="9.7109375" style="1" customWidth="1"/>
    <col min="11302" max="11302" width="6.140625" style="1" customWidth="1"/>
    <col min="11303" max="11532" width="9.140625" style="1"/>
    <col min="11533" max="11533" width="6.85546875" style="1" customWidth="1"/>
    <col min="11534" max="11534" width="27.42578125" style="1" customWidth="1"/>
    <col min="11535" max="11535" width="12.85546875" style="1" customWidth="1"/>
    <col min="11536" max="11536" width="0" style="1" hidden="1" customWidth="1"/>
    <col min="11537" max="11537" width="40.42578125" style="1" customWidth="1"/>
    <col min="11538" max="11538" width="9.140625" style="1" customWidth="1"/>
    <col min="11539" max="11540" width="11" style="1" customWidth="1"/>
    <col min="11541" max="11541" width="12.28515625" style="1" customWidth="1"/>
    <col min="11542" max="11544" width="12.85546875" style="1" customWidth="1"/>
    <col min="11545" max="11545" width="10.7109375" style="1" customWidth="1"/>
    <col min="11546" max="11546" width="12.7109375" style="1" customWidth="1"/>
    <col min="11547" max="11547" width="10.85546875" style="1" customWidth="1"/>
    <col min="11548" max="11548" width="11.28515625" style="1" customWidth="1"/>
    <col min="11549" max="11549" width="9.7109375" style="1" customWidth="1"/>
    <col min="11550" max="11550" width="11.140625" style="1" customWidth="1"/>
    <col min="11551" max="11551" width="12.42578125" style="1" customWidth="1"/>
    <col min="11552" max="11557" width="9.7109375" style="1" customWidth="1"/>
    <col min="11558" max="11558" width="6.140625" style="1" customWidth="1"/>
    <col min="11559" max="11788" width="9.140625" style="1"/>
    <col min="11789" max="11789" width="6.85546875" style="1" customWidth="1"/>
    <col min="11790" max="11790" width="27.42578125" style="1" customWidth="1"/>
    <col min="11791" max="11791" width="12.85546875" style="1" customWidth="1"/>
    <col min="11792" max="11792" width="0" style="1" hidden="1" customWidth="1"/>
    <col min="11793" max="11793" width="40.42578125" style="1" customWidth="1"/>
    <col min="11794" max="11794" width="9.140625" style="1" customWidth="1"/>
    <col min="11795" max="11796" width="11" style="1" customWidth="1"/>
    <col min="11797" max="11797" width="12.28515625" style="1" customWidth="1"/>
    <col min="11798" max="11800" width="12.85546875" style="1" customWidth="1"/>
    <col min="11801" max="11801" width="10.7109375" style="1" customWidth="1"/>
    <col min="11802" max="11802" width="12.7109375" style="1" customWidth="1"/>
    <col min="11803" max="11803" width="10.85546875" style="1" customWidth="1"/>
    <col min="11804" max="11804" width="11.28515625" style="1" customWidth="1"/>
    <col min="11805" max="11805" width="9.7109375" style="1" customWidth="1"/>
    <col min="11806" max="11806" width="11.140625" style="1" customWidth="1"/>
    <col min="11807" max="11807" width="12.42578125" style="1" customWidth="1"/>
    <col min="11808" max="11813" width="9.7109375" style="1" customWidth="1"/>
    <col min="11814" max="11814" width="6.140625" style="1" customWidth="1"/>
    <col min="11815" max="12044" width="9.140625" style="1"/>
    <col min="12045" max="12045" width="6.85546875" style="1" customWidth="1"/>
    <col min="12046" max="12046" width="27.42578125" style="1" customWidth="1"/>
    <col min="12047" max="12047" width="12.85546875" style="1" customWidth="1"/>
    <col min="12048" max="12048" width="0" style="1" hidden="1" customWidth="1"/>
    <col min="12049" max="12049" width="40.42578125" style="1" customWidth="1"/>
    <col min="12050" max="12050" width="9.140625" style="1" customWidth="1"/>
    <col min="12051" max="12052" width="11" style="1" customWidth="1"/>
    <col min="12053" max="12053" width="12.28515625" style="1" customWidth="1"/>
    <col min="12054" max="12056" width="12.85546875" style="1" customWidth="1"/>
    <col min="12057" max="12057" width="10.7109375" style="1" customWidth="1"/>
    <col min="12058" max="12058" width="12.7109375" style="1" customWidth="1"/>
    <col min="12059" max="12059" width="10.85546875" style="1" customWidth="1"/>
    <col min="12060" max="12060" width="11.28515625" style="1" customWidth="1"/>
    <col min="12061" max="12061" width="9.7109375" style="1" customWidth="1"/>
    <col min="12062" max="12062" width="11.140625" style="1" customWidth="1"/>
    <col min="12063" max="12063" width="12.42578125" style="1" customWidth="1"/>
    <col min="12064" max="12069" width="9.7109375" style="1" customWidth="1"/>
    <col min="12070" max="12070" width="6.140625" style="1" customWidth="1"/>
    <col min="12071" max="12300" width="9.140625" style="1"/>
    <col min="12301" max="12301" width="6.85546875" style="1" customWidth="1"/>
    <col min="12302" max="12302" width="27.42578125" style="1" customWidth="1"/>
    <col min="12303" max="12303" width="12.85546875" style="1" customWidth="1"/>
    <col min="12304" max="12304" width="0" style="1" hidden="1" customWidth="1"/>
    <col min="12305" max="12305" width="40.42578125" style="1" customWidth="1"/>
    <col min="12306" max="12306" width="9.140625" style="1" customWidth="1"/>
    <col min="12307" max="12308" width="11" style="1" customWidth="1"/>
    <col min="12309" max="12309" width="12.28515625" style="1" customWidth="1"/>
    <col min="12310" max="12312" width="12.85546875" style="1" customWidth="1"/>
    <col min="12313" max="12313" width="10.7109375" style="1" customWidth="1"/>
    <col min="12314" max="12314" width="12.7109375" style="1" customWidth="1"/>
    <col min="12315" max="12315" width="10.85546875" style="1" customWidth="1"/>
    <col min="12316" max="12316" width="11.28515625" style="1" customWidth="1"/>
    <col min="12317" max="12317" width="9.7109375" style="1" customWidth="1"/>
    <col min="12318" max="12318" width="11.140625" style="1" customWidth="1"/>
    <col min="12319" max="12319" width="12.42578125" style="1" customWidth="1"/>
    <col min="12320" max="12325" width="9.7109375" style="1" customWidth="1"/>
    <col min="12326" max="12326" width="6.140625" style="1" customWidth="1"/>
    <col min="12327" max="12556" width="9.140625" style="1"/>
    <col min="12557" max="12557" width="6.85546875" style="1" customWidth="1"/>
    <col min="12558" max="12558" width="27.42578125" style="1" customWidth="1"/>
    <col min="12559" max="12559" width="12.85546875" style="1" customWidth="1"/>
    <col min="12560" max="12560" width="0" style="1" hidden="1" customWidth="1"/>
    <col min="12561" max="12561" width="40.42578125" style="1" customWidth="1"/>
    <col min="12562" max="12562" width="9.140625" style="1" customWidth="1"/>
    <col min="12563" max="12564" width="11" style="1" customWidth="1"/>
    <col min="12565" max="12565" width="12.28515625" style="1" customWidth="1"/>
    <col min="12566" max="12568" width="12.85546875" style="1" customWidth="1"/>
    <col min="12569" max="12569" width="10.7109375" style="1" customWidth="1"/>
    <col min="12570" max="12570" width="12.7109375" style="1" customWidth="1"/>
    <col min="12571" max="12571" width="10.85546875" style="1" customWidth="1"/>
    <col min="12572" max="12572" width="11.28515625" style="1" customWidth="1"/>
    <col min="12573" max="12573" width="9.7109375" style="1" customWidth="1"/>
    <col min="12574" max="12574" width="11.140625" style="1" customWidth="1"/>
    <col min="12575" max="12575" width="12.42578125" style="1" customWidth="1"/>
    <col min="12576" max="12581" width="9.7109375" style="1" customWidth="1"/>
    <col min="12582" max="12582" width="6.140625" style="1" customWidth="1"/>
    <col min="12583" max="12812" width="9.140625" style="1"/>
    <col min="12813" max="12813" width="6.85546875" style="1" customWidth="1"/>
    <col min="12814" max="12814" width="27.42578125" style="1" customWidth="1"/>
    <col min="12815" max="12815" width="12.85546875" style="1" customWidth="1"/>
    <col min="12816" max="12816" width="0" style="1" hidden="1" customWidth="1"/>
    <col min="12817" max="12817" width="40.42578125" style="1" customWidth="1"/>
    <col min="12818" max="12818" width="9.140625" style="1" customWidth="1"/>
    <col min="12819" max="12820" width="11" style="1" customWidth="1"/>
    <col min="12821" max="12821" width="12.28515625" style="1" customWidth="1"/>
    <col min="12822" max="12824" width="12.85546875" style="1" customWidth="1"/>
    <col min="12825" max="12825" width="10.7109375" style="1" customWidth="1"/>
    <col min="12826" max="12826" width="12.7109375" style="1" customWidth="1"/>
    <col min="12827" max="12827" width="10.85546875" style="1" customWidth="1"/>
    <col min="12828" max="12828" width="11.28515625" style="1" customWidth="1"/>
    <col min="12829" max="12829" width="9.7109375" style="1" customWidth="1"/>
    <col min="12830" max="12830" width="11.140625" style="1" customWidth="1"/>
    <col min="12831" max="12831" width="12.42578125" style="1" customWidth="1"/>
    <col min="12832" max="12837" width="9.7109375" style="1" customWidth="1"/>
    <col min="12838" max="12838" width="6.140625" style="1" customWidth="1"/>
    <col min="12839" max="13068" width="9.140625" style="1"/>
    <col min="13069" max="13069" width="6.85546875" style="1" customWidth="1"/>
    <col min="13070" max="13070" width="27.42578125" style="1" customWidth="1"/>
    <col min="13071" max="13071" width="12.85546875" style="1" customWidth="1"/>
    <col min="13072" max="13072" width="0" style="1" hidden="1" customWidth="1"/>
    <col min="13073" max="13073" width="40.42578125" style="1" customWidth="1"/>
    <col min="13074" max="13074" width="9.140625" style="1" customWidth="1"/>
    <col min="13075" max="13076" width="11" style="1" customWidth="1"/>
    <col min="13077" max="13077" width="12.28515625" style="1" customWidth="1"/>
    <col min="13078" max="13080" width="12.85546875" style="1" customWidth="1"/>
    <col min="13081" max="13081" width="10.7109375" style="1" customWidth="1"/>
    <col min="13082" max="13082" width="12.7109375" style="1" customWidth="1"/>
    <col min="13083" max="13083" width="10.85546875" style="1" customWidth="1"/>
    <col min="13084" max="13084" width="11.28515625" style="1" customWidth="1"/>
    <col min="13085" max="13085" width="9.7109375" style="1" customWidth="1"/>
    <col min="13086" max="13086" width="11.140625" style="1" customWidth="1"/>
    <col min="13087" max="13087" width="12.42578125" style="1" customWidth="1"/>
    <col min="13088" max="13093" width="9.7109375" style="1" customWidth="1"/>
    <col min="13094" max="13094" width="6.140625" style="1" customWidth="1"/>
    <col min="13095" max="13324" width="9.140625" style="1"/>
    <col min="13325" max="13325" width="6.85546875" style="1" customWidth="1"/>
    <col min="13326" max="13326" width="27.42578125" style="1" customWidth="1"/>
    <col min="13327" max="13327" width="12.85546875" style="1" customWidth="1"/>
    <col min="13328" max="13328" width="0" style="1" hidden="1" customWidth="1"/>
    <col min="13329" max="13329" width="40.42578125" style="1" customWidth="1"/>
    <col min="13330" max="13330" width="9.140625" style="1" customWidth="1"/>
    <col min="13331" max="13332" width="11" style="1" customWidth="1"/>
    <col min="13333" max="13333" width="12.28515625" style="1" customWidth="1"/>
    <col min="13334" max="13336" width="12.85546875" style="1" customWidth="1"/>
    <col min="13337" max="13337" width="10.7109375" style="1" customWidth="1"/>
    <col min="13338" max="13338" width="12.7109375" style="1" customWidth="1"/>
    <col min="13339" max="13339" width="10.85546875" style="1" customWidth="1"/>
    <col min="13340" max="13340" width="11.28515625" style="1" customWidth="1"/>
    <col min="13341" max="13341" width="9.7109375" style="1" customWidth="1"/>
    <col min="13342" max="13342" width="11.140625" style="1" customWidth="1"/>
    <col min="13343" max="13343" width="12.42578125" style="1" customWidth="1"/>
    <col min="13344" max="13349" width="9.7109375" style="1" customWidth="1"/>
    <col min="13350" max="13350" width="6.140625" style="1" customWidth="1"/>
    <col min="13351" max="13580" width="9.140625" style="1"/>
    <col min="13581" max="13581" width="6.85546875" style="1" customWidth="1"/>
    <col min="13582" max="13582" width="27.42578125" style="1" customWidth="1"/>
    <col min="13583" max="13583" width="12.85546875" style="1" customWidth="1"/>
    <col min="13584" max="13584" width="0" style="1" hidden="1" customWidth="1"/>
    <col min="13585" max="13585" width="40.42578125" style="1" customWidth="1"/>
    <col min="13586" max="13586" width="9.140625" style="1" customWidth="1"/>
    <col min="13587" max="13588" width="11" style="1" customWidth="1"/>
    <col min="13589" max="13589" width="12.28515625" style="1" customWidth="1"/>
    <col min="13590" max="13592" width="12.85546875" style="1" customWidth="1"/>
    <col min="13593" max="13593" width="10.7109375" style="1" customWidth="1"/>
    <col min="13594" max="13594" width="12.7109375" style="1" customWidth="1"/>
    <col min="13595" max="13595" width="10.85546875" style="1" customWidth="1"/>
    <col min="13596" max="13596" width="11.28515625" style="1" customWidth="1"/>
    <col min="13597" max="13597" width="9.7109375" style="1" customWidth="1"/>
    <col min="13598" max="13598" width="11.140625" style="1" customWidth="1"/>
    <col min="13599" max="13599" width="12.42578125" style="1" customWidth="1"/>
    <col min="13600" max="13605" width="9.7109375" style="1" customWidth="1"/>
    <col min="13606" max="13606" width="6.140625" style="1" customWidth="1"/>
    <col min="13607" max="13836" width="9.140625" style="1"/>
    <col min="13837" max="13837" width="6.85546875" style="1" customWidth="1"/>
    <col min="13838" max="13838" width="27.42578125" style="1" customWidth="1"/>
    <col min="13839" max="13839" width="12.85546875" style="1" customWidth="1"/>
    <col min="13840" max="13840" width="0" style="1" hidden="1" customWidth="1"/>
    <col min="13841" max="13841" width="40.42578125" style="1" customWidth="1"/>
    <col min="13842" max="13842" width="9.140625" style="1" customWidth="1"/>
    <col min="13843" max="13844" width="11" style="1" customWidth="1"/>
    <col min="13845" max="13845" width="12.28515625" style="1" customWidth="1"/>
    <col min="13846" max="13848" width="12.85546875" style="1" customWidth="1"/>
    <col min="13849" max="13849" width="10.7109375" style="1" customWidth="1"/>
    <col min="13850" max="13850" width="12.7109375" style="1" customWidth="1"/>
    <col min="13851" max="13851" width="10.85546875" style="1" customWidth="1"/>
    <col min="13852" max="13852" width="11.28515625" style="1" customWidth="1"/>
    <col min="13853" max="13853" width="9.7109375" style="1" customWidth="1"/>
    <col min="13854" max="13854" width="11.140625" style="1" customWidth="1"/>
    <col min="13855" max="13855" width="12.42578125" style="1" customWidth="1"/>
    <col min="13856" max="13861" width="9.7109375" style="1" customWidth="1"/>
    <col min="13862" max="13862" width="6.140625" style="1" customWidth="1"/>
    <col min="13863" max="14092" width="9.140625" style="1"/>
    <col min="14093" max="14093" width="6.85546875" style="1" customWidth="1"/>
    <col min="14094" max="14094" width="27.42578125" style="1" customWidth="1"/>
    <col min="14095" max="14095" width="12.85546875" style="1" customWidth="1"/>
    <col min="14096" max="14096" width="0" style="1" hidden="1" customWidth="1"/>
    <col min="14097" max="14097" width="40.42578125" style="1" customWidth="1"/>
    <col min="14098" max="14098" width="9.140625" style="1" customWidth="1"/>
    <col min="14099" max="14100" width="11" style="1" customWidth="1"/>
    <col min="14101" max="14101" width="12.28515625" style="1" customWidth="1"/>
    <col min="14102" max="14104" width="12.85546875" style="1" customWidth="1"/>
    <col min="14105" max="14105" width="10.7109375" style="1" customWidth="1"/>
    <col min="14106" max="14106" width="12.7109375" style="1" customWidth="1"/>
    <col min="14107" max="14107" width="10.85546875" style="1" customWidth="1"/>
    <col min="14108" max="14108" width="11.28515625" style="1" customWidth="1"/>
    <col min="14109" max="14109" width="9.7109375" style="1" customWidth="1"/>
    <col min="14110" max="14110" width="11.140625" style="1" customWidth="1"/>
    <col min="14111" max="14111" width="12.42578125" style="1" customWidth="1"/>
    <col min="14112" max="14117" width="9.7109375" style="1" customWidth="1"/>
    <col min="14118" max="14118" width="6.140625" style="1" customWidth="1"/>
    <col min="14119" max="14348" width="9.140625" style="1"/>
    <col min="14349" max="14349" width="6.85546875" style="1" customWidth="1"/>
    <col min="14350" max="14350" width="27.42578125" style="1" customWidth="1"/>
    <col min="14351" max="14351" width="12.85546875" style="1" customWidth="1"/>
    <col min="14352" max="14352" width="0" style="1" hidden="1" customWidth="1"/>
    <col min="14353" max="14353" width="40.42578125" style="1" customWidth="1"/>
    <col min="14354" max="14354" width="9.140625" style="1" customWidth="1"/>
    <col min="14355" max="14356" width="11" style="1" customWidth="1"/>
    <col min="14357" max="14357" width="12.28515625" style="1" customWidth="1"/>
    <col min="14358" max="14360" width="12.85546875" style="1" customWidth="1"/>
    <col min="14361" max="14361" width="10.7109375" style="1" customWidth="1"/>
    <col min="14362" max="14362" width="12.7109375" style="1" customWidth="1"/>
    <col min="14363" max="14363" width="10.85546875" style="1" customWidth="1"/>
    <col min="14364" max="14364" width="11.28515625" style="1" customWidth="1"/>
    <col min="14365" max="14365" width="9.7109375" style="1" customWidth="1"/>
    <col min="14366" max="14366" width="11.140625" style="1" customWidth="1"/>
    <col min="14367" max="14367" width="12.42578125" style="1" customWidth="1"/>
    <col min="14368" max="14373" width="9.7109375" style="1" customWidth="1"/>
    <col min="14374" max="14374" width="6.140625" style="1" customWidth="1"/>
    <col min="14375" max="14604" width="9.140625" style="1"/>
    <col min="14605" max="14605" width="6.85546875" style="1" customWidth="1"/>
    <col min="14606" max="14606" width="27.42578125" style="1" customWidth="1"/>
    <col min="14607" max="14607" width="12.85546875" style="1" customWidth="1"/>
    <col min="14608" max="14608" width="0" style="1" hidden="1" customWidth="1"/>
    <col min="14609" max="14609" width="40.42578125" style="1" customWidth="1"/>
    <col min="14610" max="14610" width="9.140625" style="1" customWidth="1"/>
    <col min="14611" max="14612" width="11" style="1" customWidth="1"/>
    <col min="14613" max="14613" width="12.28515625" style="1" customWidth="1"/>
    <col min="14614" max="14616" width="12.85546875" style="1" customWidth="1"/>
    <col min="14617" max="14617" width="10.7109375" style="1" customWidth="1"/>
    <col min="14618" max="14618" width="12.7109375" style="1" customWidth="1"/>
    <col min="14619" max="14619" width="10.85546875" style="1" customWidth="1"/>
    <col min="14620" max="14620" width="11.28515625" style="1" customWidth="1"/>
    <col min="14621" max="14621" width="9.7109375" style="1" customWidth="1"/>
    <col min="14622" max="14622" width="11.140625" style="1" customWidth="1"/>
    <col min="14623" max="14623" width="12.42578125" style="1" customWidth="1"/>
    <col min="14624" max="14629" width="9.7109375" style="1" customWidth="1"/>
    <col min="14630" max="14630" width="6.140625" style="1" customWidth="1"/>
    <col min="14631" max="14860" width="9.140625" style="1"/>
    <col min="14861" max="14861" width="6.85546875" style="1" customWidth="1"/>
    <col min="14862" max="14862" width="27.42578125" style="1" customWidth="1"/>
    <col min="14863" max="14863" width="12.85546875" style="1" customWidth="1"/>
    <col min="14864" max="14864" width="0" style="1" hidden="1" customWidth="1"/>
    <col min="14865" max="14865" width="40.42578125" style="1" customWidth="1"/>
    <col min="14866" max="14866" width="9.140625" style="1" customWidth="1"/>
    <col min="14867" max="14868" width="11" style="1" customWidth="1"/>
    <col min="14869" max="14869" width="12.28515625" style="1" customWidth="1"/>
    <col min="14870" max="14872" width="12.85546875" style="1" customWidth="1"/>
    <col min="14873" max="14873" width="10.7109375" style="1" customWidth="1"/>
    <col min="14874" max="14874" width="12.7109375" style="1" customWidth="1"/>
    <col min="14875" max="14875" width="10.85546875" style="1" customWidth="1"/>
    <col min="14876" max="14876" width="11.28515625" style="1" customWidth="1"/>
    <col min="14877" max="14877" width="9.7109375" style="1" customWidth="1"/>
    <col min="14878" max="14878" width="11.140625" style="1" customWidth="1"/>
    <col min="14879" max="14879" width="12.42578125" style="1" customWidth="1"/>
    <col min="14880" max="14885" width="9.7109375" style="1" customWidth="1"/>
    <col min="14886" max="14886" width="6.140625" style="1" customWidth="1"/>
    <col min="14887" max="15116" width="9.140625" style="1"/>
    <col min="15117" max="15117" width="6.85546875" style="1" customWidth="1"/>
    <col min="15118" max="15118" width="27.42578125" style="1" customWidth="1"/>
    <col min="15119" max="15119" width="12.85546875" style="1" customWidth="1"/>
    <col min="15120" max="15120" width="0" style="1" hidden="1" customWidth="1"/>
    <col min="15121" max="15121" width="40.42578125" style="1" customWidth="1"/>
    <col min="15122" max="15122" width="9.140625" style="1" customWidth="1"/>
    <col min="15123" max="15124" width="11" style="1" customWidth="1"/>
    <col min="15125" max="15125" width="12.28515625" style="1" customWidth="1"/>
    <col min="15126" max="15128" width="12.85546875" style="1" customWidth="1"/>
    <col min="15129" max="15129" width="10.7109375" style="1" customWidth="1"/>
    <col min="15130" max="15130" width="12.7109375" style="1" customWidth="1"/>
    <col min="15131" max="15131" width="10.85546875" style="1" customWidth="1"/>
    <col min="15132" max="15132" width="11.28515625" style="1" customWidth="1"/>
    <col min="15133" max="15133" width="9.7109375" style="1" customWidth="1"/>
    <col min="15134" max="15134" width="11.140625" style="1" customWidth="1"/>
    <col min="15135" max="15135" width="12.42578125" style="1" customWidth="1"/>
    <col min="15136" max="15141" width="9.7109375" style="1" customWidth="1"/>
    <col min="15142" max="15142" width="6.140625" style="1" customWidth="1"/>
    <col min="15143" max="15372" width="9.140625" style="1"/>
    <col min="15373" max="15373" width="6.85546875" style="1" customWidth="1"/>
    <col min="15374" max="15374" width="27.42578125" style="1" customWidth="1"/>
    <col min="15375" max="15375" width="12.85546875" style="1" customWidth="1"/>
    <col min="15376" max="15376" width="0" style="1" hidden="1" customWidth="1"/>
    <col min="15377" max="15377" width="40.42578125" style="1" customWidth="1"/>
    <col min="15378" max="15378" width="9.140625" style="1" customWidth="1"/>
    <col min="15379" max="15380" width="11" style="1" customWidth="1"/>
    <col min="15381" max="15381" width="12.28515625" style="1" customWidth="1"/>
    <col min="15382" max="15384" width="12.85546875" style="1" customWidth="1"/>
    <col min="15385" max="15385" width="10.7109375" style="1" customWidth="1"/>
    <col min="15386" max="15386" width="12.7109375" style="1" customWidth="1"/>
    <col min="15387" max="15387" width="10.85546875" style="1" customWidth="1"/>
    <col min="15388" max="15388" width="11.28515625" style="1" customWidth="1"/>
    <col min="15389" max="15389" width="9.7109375" style="1" customWidth="1"/>
    <col min="15390" max="15390" width="11.140625" style="1" customWidth="1"/>
    <col min="15391" max="15391" width="12.42578125" style="1" customWidth="1"/>
    <col min="15392" max="15397" width="9.7109375" style="1" customWidth="1"/>
    <col min="15398" max="15398" width="6.140625" style="1" customWidth="1"/>
    <col min="15399" max="15628" width="9.140625" style="1"/>
    <col min="15629" max="15629" width="6.85546875" style="1" customWidth="1"/>
    <col min="15630" max="15630" width="27.42578125" style="1" customWidth="1"/>
    <col min="15631" max="15631" width="12.85546875" style="1" customWidth="1"/>
    <col min="15632" max="15632" width="0" style="1" hidden="1" customWidth="1"/>
    <col min="15633" max="15633" width="40.42578125" style="1" customWidth="1"/>
    <col min="15634" max="15634" width="9.140625" style="1" customWidth="1"/>
    <col min="15635" max="15636" width="11" style="1" customWidth="1"/>
    <col min="15637" max="15637" width="12.28515625" style="1" customWidth="1"/>
    <col min="15638" max="15640" width="12.85546875" style="1" customWidth="1"/>
    <col min="15641" max="15641" width="10.7109375" style="1" customWidth="1"/>
    <col min="15642" max="15642" width="12.7109375" style="1" customWidth="1"/>
    <col min="15643" max="15643" width="10.85546875" style="1" customWidth="1"/>
    <col min="15644" max="15644" width="11.28515625" style="1" customWidth="1"/>
    <col min="15645" max="15645" width="9.7109375" style="1" customWidth="1"/>
    <col min="15646" max="15646" width="11.140625" style="1" customWidth="1"/>
    <col min="15647" max="15647" width="12.42578125" style="1" customWidth="1"/>
    <col min="15648" max="15653" width="9.7109375" style="1" customWidth="1"/>
    <col min="15654" max="15654" width="6.140625" style="1" customWidth="1"/>
    <col min="15655" max="15884" width="9.140625" style="1"/>
    <col min="15885" max="15885" width="6.85546875" style="1" customWidth="1"/>
    <col min="15886" max="15886" width="27.42578125" style="1" customWidth="1"/>
    <col min="15887" max="15887" width="12.85546875" style="1" customWidth="1"/>
    <col min="15888" max="15888" width="0" style="1" hidden="1" customWidth="1"/>
    <col min="15889" max="15889" width="40.42578125" style="1" customWidth="1"/>
    <col min="15890" max="15890" width="9.140625" style="1" customWidth="1"/>
    <col min="15891" max="15892" width="11" style="1" customWidth="1"/>
    <col min="15893" max="15893" width="12.28515625" style="1" customWidth="1"/>
    <col min="15894" max="15896" width="12.85546875" style="1" customWidth="1"/>
    <col min="15897" max="15897" width="10.7109375" style="1" customWidth="1"/>
    <col min="15898" max="15898" width="12.7109375" style="1" customWidth="1"/>
    <col min="15899" max="15899" width="10.85546875" style="1" customWidth="1"/>
    <col min="15900" max="15900" width="11.28515625" style="1" customWidth="1"/>
    <col min="15901" max="15901" width="9.7109375" style="1" customWidth="1"/>
    <col min="15902" max="15902" width="11.140625" style="1" customWidth="1"/>
    <col min="15903" max="15903" width="12.42578125" style="1" customWidth="1"/>
    <col min="15904" max="15909" width="9.7109375" style="1" customWidth="1"/>
    <col min="15910" max="15910" width="6.140625" style="1" customWidth="1"/>
    <col min="15911" max="16140" width="9.140625" style="1"/>
    <col min="16141" max="16141" width="6.85546875" style="1" customWidth="1"/>
    <col min="16142" max="16142" width="27.42578125" style="1" customWidth="1"/>
    <col min="16143" max="16143" width="12.85546875" style="1" customWidth="1"/>
    <col min="16144" max="16144" width="0" style="1" hidden="1" customWidth="1"/>
    <col min="16145" max="16145" width="40.42578125" style="1" customWidth="1"/>
    <col min="16146" max="16146" width="9.140625" style="1" customWidth="1"/>
    <col min="16147" max="16148" width="11" style="1" customWidth="1"/>
    <col min="16149" max="16149" width="12.28515625" style="1" customWidth="1"/>
    <col min="16150" max="16152" width="12.85546875" style="1" customWidth="1"/>
    <col min="16153" max="16153" width="10.7109375" style="1" customWidth="1"/>
    <col min="16154" max="16154" width="12.7109375" style="1" customWidth="1"/>
    <col min="16155" max="16155" width="10.85546875" style="1" customWidth="1"/>
    <col min="16156" max="16156" width="11.28515625" style="1" customWidth="1"/>
    <col min="16157" max="16157" width="9.7109375" style="1" customWidth="1"/>
    <col min="16158" max="16158" width="11.140625" style="1" customWidth="1"/>
    <col min="16159" max="16159" width="12.42578125" style="1" customWidth="1"/>
    <col min="16160" max="16165" width="9.7109375" style="1" customWidth="1"/>
    <col min="16166" max="16166" width="6.140625" style="1" customWidth="1"/>
    <col min="16167" max="16384" width="9.140625" style="1"/>
  </cols>
  <sheetData>
    <row r="1" spans="1:44" ht="22.15" customHeight="1">
      <c r="B1" s="437" t="s">
        <v>1095</v>
      </c>
      <c r="C1" s="391"/>
      <c r="D1" s="391"/>
      <c r="E1" s="391"/>
      <c r="F1" s="391"/>
      <c r="G1" s="391"/>
      <c r="H1" s="391"/>
      <c r="I1" s="391"/>
      <c r="J1" s="391"/>
      <c r="K1" s="453"/>
      <c r="L1" s="391"/>
      <c r="M1" s="391"/>
      <c r="N1" s="453"/>
      <c r="O1" s="391"/>
      <c r="P1" s="391"/>
      <c r="Q1" s="505"/>
      <c r="R1" s="391"/>
      <c r="S1" s="391"/>
      <c r="T1" s="391"/>
      <c r="U1" s="391"/>
      <c r="V1" s="391"/>
      <c r="W1" s="391"/>
      <c r="X1" s="391"/>
      <c r="Y1" s="391"/>
      <c r="Z1" s="391"/>
      <c r="AA1" s="391"/>
      <c r="AB1" s="453"/>
      <c r="AC1" s="453"/>
      <c r="AD1" s="391"/>
      <c r="AE1" s="453"/>
      <c r="AF1" s="453"/>
      <c r="AG1" s="391"/>
      <c r="AH1" s="453"/>
      <c r="AI1" s="453"/>
      <c r="AJ1" s="391"/>
      <c r="AK1" s="620" t="s">
        <v>1096</v>
      </c>
      <c r="AL1" s="620"/>
    </row>
    <row r="2" spans="1:44" ht="33.75" customHeight="1">
      <c r="A2" s="621" t="s">
        <v>1093</v>
      </c>
      <c r="B2" s="621"/>
      <c r="C2" s="621"/>
      <c r="D2" s="621"/>
      <c r="E2" s="621"/>
      <c r="F2" s="621"/>
      <c r="G2" s="621"/>
      <c r="H2" s="621"/>
      <c r="I2" s="621"/>
      <c r="J2" s="621"/>
      <c r="K2" s="621"/>
      <c r="L2" s="621"/>
      <c r="M2" s="621"/>
      <c r="N2" s="621"/>
      <c r="O2" s="621"/>
      <c r="P2" s="621"/>
      <c r="Q2" s="621"/>
      <c r="R2" s="621"/>
      <c r="S2" s="621"/>
      <c r="T2" s="621"/>
      <c r="U2" s="621"/>
      <c r="V2" s="621"/>
      <c r="W2" s="621"/>
      <c r="X2" s="621"/>
      <c r="Y2" s="621"/>
      <c r="Z2" s="621"/>
      <c r="AA2" s="621"/>
      <c r="AB2" s="621"/>
      <c r="AC2" s="621"/>
      <c r="AD2" s="621"/>
      <c r="AE2" s="621"/>
      <c r="AF2" s="621"/>
      <c r="AG2" s="621"/>
      <c r="AH2" s="621"/>
      <c r="AI2" s="621"/>
      <c r="AJ2" s="621"/>
      <c r="AK2" s="621"/>
      <c r="AL2" s="621"/>
    </row>
    <row r="3" spans="1:44">
      <c r="A3" s="622" t="str">
        <f>+'[1]Phụ lục 1'!$A$3:$L$3</f>
        <v>(Kèm theo Quyết định số         /QĐ-UBND ngày             /10/2022 của UBND huyện Na Rì)</v>
      </c>
      <c r="B3" s="622"/>
      <c r="C3" s="622"/>
      <c r="D3" s="622"/>
      <c r="E3" s="622"/>
      <c r="F3" s="622"/>
      <c r="G3" s="622"/>
      <c r="H3" s="622"/>
      <c r="I3" s="622"/>
      <c r="J3" s="622"/>
      <c r="K3" s="622"/>
      <c r="L3" s="622"/>
      <c r="M3" s="622"/>
      <c r="N3" s="622"/>
      <c r="O3" s="622"/>
      <c r="P3" s="622"/>
      <c r="Q3" s="622"/>
      <c r="R3" s="622"/>
      <c r="S3" s="622"/>
      <c r="T3" s="622"/>
      <c r="U3" s="622"/>
      <c r="V3" s="622"/>
      <c r="W3" s="622"/>
      <c r="X3" s="622"/>
      <c r="Y3" s="622"/>
      <c r="Z3" s="622"/>
      <c r="AA3" s="622"/>
      <c r="AB3" s="622"/>
      <c r="AC3" s="622"/>
      <c r="AD3" s="622"/>
      <c r="AE3" s="622"/>
      <c r="AF3" s="622"/>
      <c r="AG3" s="622"/>
      <c r="AH3" s="622"/>
      <c r="AI3" s="622"/>
      <c r="AJ3" s="622"/>
      <c r="AK3" s="622"/>
      <c r="AL3" s="622"/>
    </row>
    <row r="4" spans="1:44">
      <c r="A4" s="2"/>
      <c r="B4" s="227"/>
      <c r="C4" s="2"/>
      <c r="D4" s="2"/>
      <c r="E4" s="2"/>
      <c r="F4" s="2"/>
      <c r="G4" s="228"/>
      <c r="H4" s="275"/>
      <c r="I4" s="623" t="s">
        <v>0</v>
      </c>
      <c r="J4" s="623"/>
      <c r="K4" s="623"/>
      <c r="L4" s="623"/>
      <c r="M4" s="623"/>
      <c r="N4" s="623"/>
      <c r="O4" s="623"/>
      <c r="P4" s="623"/>
      <c r="Q4" s="623"/>
      <c r="R4" s="623"/>
      <c r="S4" s="623"/>
      <c r="T4" s="623"/>
      <c r="U4" s="623"/>
      <c r="V4" s="623"/>
      <c r="W4" s="623"/>
      <c r="X4" s="623"/>
      <c r="Y4" s="623"/>
      <c r="Z4" s="623"/>
      <c r="AA4" s="623"/>
      <c r="AB4" s="623"/>
      <c r="AC4" s="623"/>
      <c r="AD4" s="623"/>
      <c r="AE4" s="623"/>
      <c r="AF4" s="623"/>
      <c r="AG4" s="623"/>
      <c r="AH4" s="623"/>
      <c r="AI4" s="623"/>
      <c r="AJ4" s="623"/>
      <c r="AK4" s="623"/>
      <c r="AL4" s="623"/>
    </row>
    <row r="5" spans="1:44" ht="36" customHeight="1">
      <c r="A5" s="624" t="s">
        <v>1</v>
      </c>
      <c r="B5" s="625" t="s">
        <v>2</v>
      </c>
      <c r="C5" s="624" t="s">
        <v>3</v>
      </c>
      <c r="D5" s="226"/>
      <c r="E5" s="624" t="s">
        <v>4</v>
      </c>
      <c r="F5" s="624" t="s">
        <v>5</v>
      </c>
      <c r="G5" s="626" t="s">
        <v>6</v>
      </c>
      <c r="H5" s="627"/>
      <c r="I5" s="627"/>
      <c r="J5" s="628"/>
      <c r="K5" s="624" t="s">
        <v>1102</v>
      </c>
      <c r="L5" s="624"/>
      <c r="M5" s="624"/>
      <c r="N5" s="624" t="s">
        <v>1103</v>
      </c>
      <c r="O5" s="624"/>
      <c r="P5" s="624"/>
      <c r="Q5" s="624" t="s">
        <v>1099</v>
      </c>
      <c r="R5" s="624"/>
      <c r="S5" s="624"/>
      <c r="T5" s="631" t="s">
        <v>8</v>
      </c>
      <c r="U5" s="626" t="s">
        <v>1105</v>
      </c>
      <c r="V5" s="627"/>
      <c r="W5" s="628"/>
      <c r="X5" s="626" t="s">
        <v>7</v>
      </c>
      <c r="Y5" s="627"/>
      <c r="Z5" s="627"/>
      <c r="AA5" s="624" t="s">
        <v>915</v>
      </c>
      <c r="AB5" s="624"/>
      <c r="AC5" s="624"/>
      <c r="AD5" s="626" t="s">
        <v>1106</v>
      </c>
      <c r="AE5" s="627"/>
      <c r="AF5" s="627"/>
      <c r="AG5" s="626" t="s">
        <v>1107</v>
      </c>
      <c r="AH5" s="627"/>
      <c r="AI5" s="627"/>
      <c r="AJ5" s="438"/>
      <c r="AK5" s="439"/>
      <c r="AL5" s="624" t="s">
        <v>8</v>
      </c>
    </row>
    <row r="6" spans="1:44" ht="42.75">
      <c r="A6" s="624"/>
      <c r="B6" s="625"/>
      <c r="C6" s="624"/>
      <c r="D6" s="226"/>
      <c r="E6" s="624"/>
      <c r="F6" s="624"/>
      <c r="G6" s="3" t="s">
        <v>9</v>
      </c>
      <c r="H6" s="276" t="s">
        <v>10</v>
      </c>
      <c r="I6" s="3" t="s">
        <v>11</v>
      </c>
      <c r="J6" s="3" t="s">
        <v>12</v>
      </c>
      <c r="K6" s="496" t="s">
        <v>9</v>
      </c>
      <c r="L6" s="274" t="s">
        <v>10</v>
      </c>
      <c r="M6" s="226" t="s">
        <v>11</v>
      </c>
      <c r="N6" s="496" t="s">
        <v>9</v>
      </c>
      <c r="O6" s="274" t="s">
        <v>10</v>
      </c>
      <c r="P6" s="226" t="s">
        <v>11</v>
      </c>
      <c r="Q6" s="506" t="s">
        <v>9</v>
      </c>
      <c r="R6" s="274" t="s">
        <v>10</v>
      </c>
      <c r="S6" s="226" t="s">
        <v>11</v>
      </c>
      <c r="T6" s="632"/>
      <c r="U6" s="3" t="s">
        <v>9</v>
      </c>
      <c r="V6" s="3" t="s">
        <v>10</v>
      </c>
      <c r="W6" s="3" t="s">
        <v>11</v>
      </c>
      <c r="X6" s="3" t="s">
        <v>9</v>
      </c>
      <c r="Y6" s="3" t="s">
        <v>10</v>
      </c>
      <c r="Z6" s="3" t="s">
        <v>11</v>
      </c>
      <c r="AA6" s="3" t="s">
        <v>9</v>
      </c>
      <c r="AB6" s="454" t="s">
        <v>10</v>
      </c>
      <c r="AC6" s="454" t="s">
        <v>11</v>
      </c>
      <c r="AD6" s="3" t="s">
        <v>9</v>
      </c>
      <c r="AE6" s="454" t="s">
        <v>10</v>
      </c>
      <c r="AF6" s="454" t="s">
        <v>11</v>
      </c>
      <c r="AG6" s="3" t="s">
        <v>9</v>
      </c>
      <c r="AH6" s="454" t="s">
        <v>10</v>
      </c>
      <c r="AI6" s="454" t="s">
        <v>11</v>
      </c>
      <c r="AJ6" s="3"/>
      <c r="AK6" s="3" t="s">
        <v>12</v>
      </c>
      <c r="AL6" s="624"/>
    </row>
    <row r="7" spans="1:44">
      <c r="A7" s="4" t="s">
        <v>48</v>
      </c>
      <c r="B7" s="4" t="s">
        <v>49</v>
      </c>
      <c r="C7" s="4" t="s">
        <v>1083</v>
      </c>
      <c r="D7" s="4"/>
      <c r="E7" s="4"/>
      <c r="F7" s="4">
        <v>1</v>
      </c>
      <c r="G7" s="408">
        <f>+F7+1</f>
        <v>2</v>
      </c>
      <c r="H7" s="408">
        <f t="shared" ref="H7:AL7" si="0">+G7+1</f>
        <v>3</v>
      </c>
      <c r="I7" s="408">
        <f t="shared" si="0"/>
        <v>4</v>
      </c>
      <c r="J7" s="408">
        <f t="shared" si="0"/>
        <v>5</v>
      </c>
      <c r="K7" s="455"/>
      <c r="L7" s="408"/>
      <c r="M7" s="408"/>
      <c r="N7" s="455"/>
      <c r="O7" s="408"/>
      <c r="P7" s="408"/>
      <c r="Q7" s="507"/>
      <c r="R7" s="408"/>
      <c r="S7" s="408"/>
      <c r="T7" s="408"/>
      <c r="U7" s="408"/>
      <c r="V7" s="408"/>
      <c r="W7" s="408"/>
      <c r="X7" s="408">
        <f>+J7+1</f>
        <v>6</v>
      </c>
      <c r="Y7" s="408">
        <f t="shared" si="0"/>
        <v>7</v>
      </c>
      <c r="Z7" s="408">
        <f t="shared" si="0"/>
        <v>8</v>
      </c>
      <c r="AA7" s="408"/>
      <c r="AB7" s="455"/>
      <c r="AC7" s="455"/>
      <c r="AD7" s="408"/>
      <c r="AE7" s="455"/>
      <c r="AF7" s="455"/>
      <c r="AG7" s="408"/>
      <c r="AH7" s="455"/>
      <c r="AI7" s="455"/>
      <c r="AJ7" s="408"/>
      <c r="AK7" s="408">
        <f>+Z7+1</f>
        <v>9</v>
      </c>
      <c r="AL7" s="408">
        <f t="shared" si="0"/>
        <v>10</v>
      </c>
    </row>
    <row r="8" spans="1:44" ht="33" hidden="1" customHeight="1">
      <c r="A8" s="4"/>
      <c r="B8" s="226" t="s">
        <v>13</v>
      </c>
      <c r="C8" s="4"/>
      <c r="D8" s="4"/>
      <c r="E8" s="4"/>
      <c r="F8" s="4"/>
      <c r="G8" s="314">
        <f>+G9+G12+G284</f>
        <v>172053.96</v>
      </c>
      <c r="H8" s="314">
        <f>+H9+H12+H284</f>
        <v>163551.94999999995</v>
      </c>
      <c r="I8" s="314">
        <f>+I9+I12+I284</f>
        <v>8502.0099999999984</v>
      </c>
      <c r="J8" s="314">
        <f>+J9+J12+J284</f>
        <v>0</v>
      </c>
      <c r="K8" s="456"/>
      <c r="L8" s="314"/>
      <c r="M8" s="314"/>
      <c r="N8" s="456"/>
      <c r="O8" s="314"/>
      <c r="P8" s="314"/>
      <c r="Q8" s="508"/>
      <c r="R8" s="314"/>
      <c r="S8" s="314"/>
      <c r="T8" s="314"/>
      <c r="U8" s="314"/>
      <c r="V8" s="314"/>
      <c r="W8" s="314"/>
      <c r="X8" s="314">
        <f>+X9+X12+X284</f>
        <v>29412</v>
      </c>
      <c r="Y8" s="314">
        <f>+Y9+Y12+Y284</f>
        <v>27995.999999999996</v>
      </c>
      <c r="Z8" s="314">
        <f>+Z9+Z12+Z284</f>
        <v>1416</v>
      </c>
      <c r="AA8" s="314"/>
      <c r="AB8" s="456"/>
      <c r="AC8" s="456"/>
      <c r="AD8" s="314"/>
      <c r="AE8" s="456"/>
      <c r="AF8" s="456"/>
      <c r="AG8" s="314"/>
      <c r="AH8" s="456"/>
      <c r="AI8" s="456"/>
      <c r="AJ8" s="314"/>
      <c r="AK8" s="314">
        <f>+AK9+AK12+AK284</f>
        <v>190</v>
      </c>
      <c r="AL8" s="4"/>
    </row>
    <row r="9" spans="1:44" ht="63" customHeight="1">
      <c r="A9" s="226" t="s">
        <v>14</v>
      </c>
      <c r="B9" s="229" t="s">
        <v>15</v>
      </c>
      <c r="C9" s="229"/>
      <c r="D9" s="229"/>
      <c r="E9" s="229"/>
      <c r="F9" s="229"/>
      <c r="G9" s="314">
        <f>+G10</f>
        <v>9796</v>
      </c>
      <c r="H9" s="314">
        <f t="shared" ref="H9:AK9" si="1">+H10</f>
        <v>9020</v>
      </c>
      <c r="I9" s="314">
        <f t="shared" si="1"/>
        <v>776</v>
      </c>
      <c r="J9" s="314">
        <f t="shared" si="1"/>
        <v>0</v>
      </c>
      <c r="K9" s="314">
        <f t="shared" si="1"/>
        <v>0</v>
      </c>
      <c r="L9" s="314">
        <f t="shared" si="1"/>
        <v>0</v>
      </c>
      <c r="M9" s="314">
        <f t="shared" si="1"/>
        <v>0</v>
      </c>
      <c r="N9" s="314">
        <f t="shared" si="1"/>
        <v>104</v>
      </c>
      <c r="O9" s="314">
        <f t="shared" si="1"/>
        <v>0</v>
      </c>
      <c r="P9" s="314">
        <f t="shared" si="1"/>
        <v>104</v>
      </c>
      <c r="Q9" s="314">
        <f t="shared" si="1"/>
        <v>9900</v>
      </c>
      <c r="R9" s="314">
        <f t="shared" si="1"/>
        <v>9020</v>
      </c>
      <c r="S9" s="314">
        <f t="shared" si="1"/>
        <v>880</v>
      </c>
      <c r="T9" s="314"/>
      <c r="U9" s="314"/>
      <c r="V9" s="314"/>
      <c r="W9" s="314"/>
      <c r="X9" s="314">
        <f t="shared" si="1"/>
        <v>530</v>
      </c>
      <c r="Y9" s="314">
        <f t="shared" si="1"/>
        <v>490</v>
      </c>
      <c r="Z9" s="314">
        <f t="shared" si="1"/>
        <v>40</v>
      </c>
      <c r="AA9" s="314"/>
      <c r="AB9" s="456"/>
      <c r="AC9" s="456"/>
      <c r="AD9" s="314"/>
      <c r="AE9" s="456"/>
      <c r="AF9" s="456"/>
      <c r="AG9" s="314"/>
      <c r="AH9" s="456"/>
      <c r="AI9" s="456"/>
      <c r="AJ9" s="314"/>
      <c r="AK9" s="314">
        <f t="shared" si="1"/>
        <v>0</v>
      </c>
      <c r="AL9" s="229"/>
    </row>
    <row r="10" spans="1:44" s="7" customFormat="1" ht="48" customHeight="1">
      <c r="A10" s="6" t="s">
        <v>16</v>
      </c>
      <c r="B10" s="629" t="s">
        <v>17</v>
      </c>
      <c r="C10" s="629"/>
      <c r="D10" s="231"/>
      <c r="E10" s="232"/>
      <c r="F10" s="125" t="s">
        <v>19</v>
      </c>
      <c r="G10" s="424">
        <f t="shared" ref="G10:G11" si="2">H10+I10</f>
        <v>9796</v>
      </c>
      <c r="H10" s="424">
        <f>SUM(H11:H11)</f>
        <v>9020</v>
      </c>
      <c r="I10" s="424">
        <f>SUM(I11:I11)</f>
        <v>776</v>
      </c>
      <c r="J10" s="424">
        <f t="shared" ref="J10:S10" si="3">SUM(J11:J11)</f>
        <v>0</v>
      </c>
      <c r="K10" s="424">
        <f t="shared" si="3"/>
        <v>0</v>
      </c>
      <c r="L10" s="424">
        <f t="shared" si="3"/>
        <v>0</v>
      </c>
      <c r="M10" s="424">
        <f t="shared" si="3"/>
        <v>0</v>
      </c>
      <c r="N10" s="424">
        <f t="shared" si="3"/>
        <v>104</v>
      </c>
      <c r="O10" s="424">
        <f t="shared" si="3"/>
        <v>0</v>
      </c>
      <c r="P10" s="424">
        <f t="shared" si="3"/>
        <v>104</v>
      </c>
      <c r="Q10" s="424">
        <f t="shared" si="3"/>
        <v>9900</v>
      </c>
      <c r="R10" s="424">
        <f t="shared" si="3"/>
        <v>9020</v>
      </c>
      <c r="S10" s="424">
        <f t="shared" si="3"/>
        <v>880</v>
      </c>
      <c r="T10" s="424"/>
      <c r="U10" s="424"/>
      <c r="V10" s="424"/>
      <c r="W10" s="424"/>
      <c r="X10" s="424">
        <f>SUM(X11:X11)</f>
        <v>530</v>
      </c>
      <c r="Y10" s="424">
        <f>SUM(Y11:Y11)</f>
        <v>490</v>
      </c>
      <c r="Z10" s="424">
        <f>SUM(Z11:Z11)</f>
        <v>40</v>
      </c>
      <c r="AA10" s="424"/>
      <c r="AB10" s="457"/>
      <c r="AC10" s="457"/>
      <c r="AD10" s="424"/>
      <c r="AE10" s="457"/>
      <c r="AF10" s="457"/>
      <c r="AG10" s="424"/>
      <c r="AH10" s="457"/>
      <c r="AI10" s="457"/>
      <c r="AJ10" s="424"/>
      <c r="AK10" s="424">
        <f>SUM(AK11:AK11)</f>
        <v>0</v>
      </c>
      <c r="AL10" s="232"/>
      <c r="AM10" s="355"/>
      <c r="AN10" s="355"/>
      <c r="AO10" s="355"/>
    </row>
    <row r="11" spans="1:44" ht="45" customHeight="1">
      <c r="A11" s="8">
        <v>1</v>
      </c>
      <c r="B11" s="234" t="s">
        <v>23</v>
      </c>
      <c r="C11" s="234"/>
      <c r="D11" s="234"/>
      <c r="E11" s="234"/>
      <c r="F11" s="9" t="s">
        <v>19</v>
      </c>
      <c r="G11" s="425">
        <f t="shared" si="2"/>
        <v>9796</v>
      </c>
      <c r="H11" s="425">
        <v>9020</v>
      </c>
      <c r="I11" s="425">
        <v>776</v>
      </c>
      <c r="J11" s="425"/>
      <c r="K11" s="458"/>
      <c r="L11" s="425"/>
      <c r="M11" s="425"/>
      <c r="N11" s="458">
        <f>+O11+P11</f>
        <v>104</v>
      </c>
      <c r="O11" s="425"/>
      <c r="P11" s="425">
        <v>104</v>
      </c>
      <c r="Q11" s="477">
        <f>+R11+S11</f>
        <v>9900</v>
      </c>
      <c r="R11" s="425">
        <f>+H11+O11</f>
        <v>9020</v>
      </c>
      <c r="S11" s="425">
        <f>+I11+P11</f>
        <v>880</v>
      </c>
      <c r="T11" s="425"/>
      <c r="U11" s="425"/>
      <c r="V11" s="425"/>
      <c r="W11" s="425"/>
      <c r="X11" s="425">
        <f t="shared" ref="X11" si="4">Y11+Z11</f>
        <v>530</v>
      </c>
      <c r="Y11" s="425">
        <v>490</v>
      </c>
      <c r="Z11" s="425">
        <v>40</v>
      </c>
      <c r="AA11" s="425"/>
      <c r="AB11" s="458"/>
      <c r="AC11" s="458"/>
      <c r="AD11" s="425"/>
      <c r="AE11" s="458"/>
      <c r="AF11" s="458"/>
      <c r="AG11" s="425"/>
      <c r="AH11" s="458"/>
      <c r="AI11" s="458"/>
      <c r="AJ11" s="425"/>
      <c r="AK11" s="425"/>
      <c r="AL11" s="234"/>
    </row>
    <row r="12" spans="1:44" ht="81" customHeight="1">
      <c r="A12" s="226" t="s">
        <v>34</v>
      </c>
      <c r="B12" s="232" t="s">
        <v>45</v>
      </c>
      <c r="C12" s="12"/>
      <c r="D12" s="12"/>
      <c r="E12" s="12"/>
      <c r="F12" s="12"/>
      <c r="G12" s="314">
        <f>+G13</f>
        <v>154893.96</v>
      </c>
      <c r="H12" s="314">
        <f t="shared" ref="H12:AK12" si="5">+H13</f>
        <v>147517.94999999995</v>
      </c>
      <c r="I12" s="314">
        <f t="shared" si="5"/>
        <v>7376.0099999999984</v>
      </c>
      <c r="J12" s="314">
        <f t="shared" si="5"/>
        <v>0</v>
      </c>
      <c r="K12" s="456"/>
      <c r="L12" s="314"/>
      <c r="M12" s="314"/>
      <c r="N12" s="456"/>
      <c r="O12" s="314"/>
      <c r="P12" s="314"/>
      <c r="Q12" s="508"/>
      <c r="R12" s="314"/>
      <c r="S12" s="314"/>
      <c r="T12" s="314"/>
      <c r="U12" s="314"/>
      <c r="V12" s="314"/>
      <c r="W12" s="314"/>
      <c r="X12" s="314">
        <f t="shared" si="5"/>
        <v>27882</v>
      </c>
      <c r="Y12" s="314">
        <f t="shared" si="5"/>
        <v>26553.999999999996</v>
      </c>
      <c r="Z12" s="314">
        <f t="shared" si="5"/>
        <v>1328</v>
      </c>
      <c r="AA12" s="314"/>
      <c r="AB12" s="456"/>
      <c r="AC12" s="456"/>
      <c r="AD12" s="314"/>
      <c r="AE12" s="456"/>
      <c r="AF12" s="456"/>
      <c r="AG12" s="314"/>
      <c r="AH12" s="456"/>
      <c r="AI12" s="456"/>
      <c r="AJ12" s="314"/>
      <c r="AK12" s="314">
        <f t="shared" si="5"/>
        <v>190</v>
      </c>
      <c r="AL12" s="12"/>
      <c r="AM12" s="630"/>
      <c r="AN12" s="630"/>
      <c r="AO12" s="630"/>
      <c r="AP12" s="630"/>
      <c r="AQ12" s="630"/>
      <c r="AR12" s="630"/>
    </row>
    <row r="13" spans="1:44" s="7" customFormat="1" ht="94.5" customHeight="1">
      <c r="A13" s="6" t="s">
        <v>985</v>
      </c>
      <c r="B13" s="231" t="s">
        <v>1007</v>
      </c>
      <c r="C13" s="125"/>
      <c r="D13" s="125"/>
      <c r="E13" s="125"/>
      <c r="F13" s="125"/>
      <c r="G13" s="314">
        <f>G14+G30+G45+G55+G68+G83+G104+G119+G151+G135+G162+G180+G197+G217+G222+G237+G251</f>
        <v>154893.96</v>
      </c>
      <c r="H13" s="314">
        <f>H14+H30+H45+H55+H68+H83+H104+H119+H151+H135+H162+H180+H197+H217+H222+H237+H251</f>
        <v>147517.94999999995</v>
      </c>
      <c r="I13" s="314">
        <f>I14+I30+I45+I55+I68+I83+I104+I119+I151+I135+I162+I180+I197+I217+I222+I237+I251</f>
        <v>7376.0099999999984</v>
      </c>
      <c r="J13" s="314">
        <f t="shared" ref="J13:AI13" si="6">J14+J30+J45+J55+J68+J83+J104+J119+J151+J135+J162+J180+J197+J217+J222+J237+J251</f>
        <v>0</v>
      </c>
      <c r="K13" s="314">
        <f t="shared" si="6"/>
        <v>15402.399299999997</v>
      </c>
      <c r="L13" s="314">
        <f t="shared" si="6"/>
        <v>14732.520000000004</v>
      </c>
      <c r="M13" s="314">
        <f t="shared" si="6"/>
        <v>669.87929999999994</v>
      </c>
      <c r="N13" s="314">
        <f t="shared" si="6"/>
        <v>15402.399299999997</v>
      </c>
      <c r="O13" s="314">
        <f t="shared" si="6"/>
        <v>14745.32</v>
      </c>
      <c r="P13" s="314">
        <f t="shared" si="6"/>
        <v>657.07929999999988</v>
      </c>
      <c r="Q13" s="314">
        <f t="shared" si="6"/>
        <v>154893.96</v>
      </c>
      <c r="R13" s="314">
        <f t="shared" si="6"/>
        <v>147517.94999999995</v>
      </c>
      <c r="S13" s="314">
        <f t="shared" si="6"/>
        <v>7376.0099999999984</v>
      </c>
      <c r="T13" s="314">
        <f t="shared" si="6"/>
        <v>0</v>
      </c>
      <c r="U13" s="452">
        <f t="shared" si="6"/>
        <v>103423.94999999998</v>
      </c>
      <c r="V13" s="452">
        <f t="shared" si="6"/>
        <v>98084.000000000015</v>
      </c>
      <c r="W13" s="452">
        <f t="shared" si="6"/>
        <v>5339.95</v>
      </c>
      <c r="X13" s="314">
        <f t="shared" si="6"/>
        <v>27882</v>
      </c>
      <c r="Y13" s="314">
        <f t="shared" si="6"/>
        <v>26553.999999999996</v>
      </c>
      <c r="Z13" s="314">
        <f t="shared" si="6"/>
        <v>1328</v>
      </c>
      <c r="AA13" s="314">
        <f t="shared" si="6"/>
        <v>37517</v>
      </c>
      <c r="AB13" s="456">
        <f t="shared" si="6"/>
        <v>35595</v>
      </c>
      <c r="AC13" s="456">
        <f t="shared" si="6"/>
        <v>1922</v>
      </c>
      <c r="AD13" s="314">
        <f t="shared" si="6"/>
        <v>36402.049999999996</v>
      </c>
      <c r="AE13" s="456">
        <f t="shared" si="6"/>
        <v>34401.299999999996</v>
      </c>
      <c r="AF13" s="456">
        <f t="shared" si="6"/>
        <v>2000.75</v>
      </c>
      <c r="AG13" s="314">
        <f t="shared" si="6"/>
        <v>51468.255899999996</v>
      </c>
      <c r="AH13" s="456">
        <f t="shared" si="6"/>
        <v>49433.95</v>
      </c>
      <c r="AI13" s="456">
        <f t="shared" si="6"/>
        <v>2034.3059000000001</v>
      </c>
      <c r="AJ13" s="314"/>
      <c r="AK13" s="314">
        <f>AK14+AK30+AK45+AK55+AK68+AK83+AK104+AK119+AK151+AK135+AK162+AK180+AK197+AK217+AK222+AK237+AK251</f>
        <v>190</v>
      </c>
      <c r="AL13" s="12"/>
      <c r="AM13" s="356"/>
      <c r="AN13" s="356"/>
      <c r="AO13" s="356"/>
      <c r="AP13" s="13"/>
      <c r="AQ13" s="13"/>
      <c r="AR13" s="13"/>
    </row>
    <row r="14" spans="1:44" s="14" customFormat="1" ht="23.25" customHeight="1">
      <c r="A14" s="4" t="s">
        <v>987</v>
      </c>
      <c r="B14" s="483" t="s">
        <v>61</v>
      </c>
      <c r="C14" s="16"/>
      <c r="D14" s="16"/>
      <c r="E14" s="16"/>
      <c r="F14" s="16"/>
      <c r="G14" s="450">
        <f t="shared" ref="G14:T14" si="7">SUM(G15:G29)</f>
        <v>4512.96</v>
      </c>
      <c r="H14" s="450">
        <f t="shared" si="7"/>
        <v>4298</v>
      </c>
      <c r="I14" s="450">
        <f t="shared" si="7"/>
        <v>214.96000000000004</v>
      </c>
      <c r="J14" s="450">
        <f t="shared" si="7"/>
        <v>0</v>
      </c>
      <c r="K14" s="497">
        <f t="shared" si="7"/>
        <v>678.44690000000003</v>
      </c>
      <c r="L14" s="498">
        <f t="shared" si="7"/>
        <v>657.27689999999996</v>
      </c>
      <c r="M14" s="498">
        <f t="shared" si="7"/>
        <v>21.169999999999995</v>
      </c>
      <c r="N14" s="497">
        <f t="shared" si="7"/>
        <v>678.44689999999991</v>
      </c>
      <c r="O14" s="498">
        <f t="shared" si="7"/>
        <v>657.27689999999996</v>
      </c>
      <c r="P14" s="498">
        <f t="shared" si="7"/>
        <v>21.17</v>
      </c>
      <c r="Q14" s="509">
        <f t="shared" si="7"/>
        <v>4512.96</v>
      </c>
      <c r="R14" s="450">
        <f t="shared" si="7"/>
        <v>4298.0000000000009</v>
      </c>
      <c r="S14" s="450">
        <f t="shared" si="7"/>
        <v>214.96000000000006</v>
      </c>
      <c r="T14" s="450">
        <f t="shared" si="7"/>
        <v>0</v>
      </c>
      <c r="U14" s="426">
        <f>SUM(U15:U27)</f>
        <v>2970.8230999999996</v>
      </c>
      <c r="V14" s="426">
        <f>SUM(V15:V27)</f>
        <v>2815.2231000000002</v>
      </c>
      <c r="W14" s="426">
        <f>SUM(W15:W27)</f>
        <v>155.60000000000002</v>
      </c>
      <c r="X14" s="426">
        <f>SUM(X15:X29)</f>
        <v>812.29</v>
      </c>
      <c r="Y14" s="426">
        <f t="shared" ref="Y14:AF14" si="8">SUM(Y15:Y27)</f>
        <v>773.6</v>
      </c>
      <c r="Z14" s="426">
        <f t="shared" si="8"/>
        <v>38.69</v>
      </c>
      <c r="AA14" s="426">
        <f t="shared" si="8"/>
        <v>1050.9331000000002</v>
      </c>
      <c r="AB14" s="459">
        <f t="shared" si="8"/>
        <v>994.92309999999998</v>
      </c>
      <c r="AC14" s="459">
        <f t="shared" si="8"/>
        <v>56.010000000000005</v>
      </c>
      <c r="AD14" s="426">
        <f t="shared" si="8"/>
        <v>1107.5999999999999</v>
      </c>
      <c r="AE14" s="459">
        <f t="shared" si="8"/>
        <v>1046.6999999999998</v>
      </c>
      <c r="AF14" s="459">
        <f t="shared" si="8"/>
        <v>60.900000000000006</v>
      </c>
      <c r="AG14" s="450">
        <f>SUM(AG15:AG29)</f>
        <v>1542.1369</v>
      </c>
      <c r="AH14" s="469">
        <f>SUM(AH15:AH29)</f>
        <v>1482.7769000000001</v>
      </c>
      <c r="AI14" s="469">
        <f>SUM(AI15:AI29)</f>
        <v>59.36</v>
      </c>
      <c r="AJ14" s="426"/>
      <c r="AK14" s="426">
        <f>SUM(AK15:AK27)</f>
        <v>0</v>
      </c>
      <c r="AL14" s="313"/>
      <c r="AM14" s="357">
        <f>+'NĂM 2022'!K21+'NĂM 2023'!N22+'NĂM 2024'!J22+'NĂM 2025'!J22</f>
        <v>4512.96</v>
      </c>
      <c r="AN14" s="357">
        <f>+'NĂM 2022'!L21+'NĂM 2023'!O22+'NĂM 2024'!K22+'NĂM 2025'!K22</f>
        <v>4298</v>
      </c>
      <c r="AO14" s="357">
        <f>+'NĂM 2022'!M21+'NĂM 2023'!P22+'NĂM 2024'!L22+'NĂM 2025'!L22</f>
        <v>214.96</v>
      </c>
    </row>
    <row r="15" spans="1:44" s="143" customFormat="1" ht="60" hidden="1">
      <c r="A15" s="138">
        <v>1</v>
      </c>
      <c r="B15" s="316" t="s">
        <v>62</v>
      </c>
      <c r="C15" s="138" t="s">
        <v>63</v>
      </c>
      <c r="D15" s="138"/>
      <c r="E15" s="138" t="s">
        <v>64</v>
      </c>
      <c r="F15" s="138" t="s">
        <v>52</v>
      </c>
      <c r="G15" s="427">
        <f>H15+I15</f>
        <v>270.79999999999995</v>
      </c>
      <c r="H15" s="427">
        <v>257.89999999999998</v>
      </c>
      <c r="I15" s="451">
        <v>12.9</v>
      </c>
      <c r="J15" s="428"/>
      <c r="K15" s="499">
        <f>+Q15-G15</f>
        <v>0</v>
      </c>
      <c r="L15" s="500"/>
      <c r="M15" s="500"/>
      <c r="N15" s="499">
        <f>+Q15-G15</f>
        <v>0</v>
      </c>
      <c r="O15" s="500"/>
      <c r="P15" s="500"/>
      <c r="Q15" s="444">
        <f>+R15+S15</f>
        <v>270.79999999999995</v>
      </c>
      <c r="R15" s="428">
        <v>257.89999999999998</v>
      </c>
      <c r="S15" s="428">
        <v>12.9</v>
      </c>
      <c r="T15" s="428"/>
      <c r="U15" s="444">
        <f>+X15</f>
        <v>270.79999999999995</v>
      </c>
      <c r="V15" s="428">
        <f t="shared" ref="V15:W17" si="9">+Y15</f>
        <v>257.89999999999998</v>
      </c>
      <c r="W15" s="428">
        <f t="shared" si="9"/>
        <v>12.9</v>
      </c>
      <c r="X15" s="425">
        <f t="shared" ref="X15:X87" si="10">Y15+Z15</f>
        <v>270.79999999999995</v>
      </c>
      <c r="Y15" s="427">
        <v>257.89999999999998</v>
      </c>
      <c r="Z15" s="427">
        <v>12.9</v>
      </c>
      <c r="AA15" s="427"/>
      <c r="AB15" s="458"/>
      <c r="AC15" s="458"/>
      <c r="AD15" s="427"/>
      <c r="AE15" s="458"/>
      <c r="AF15" s="458"/>
      <c r="AG15" s="427"/>
      <c r="AH15" s="458"/>
      <c r="AI15" s="458"/>
      <c r="AJ15" s="427"/>
      <c r="AK15" s="428"/>
      <c r="AL15" s="142"/>
      <c r="AM15" s="449">
        <f>+G14-U14</f>
        <v>1542.1369000000004</v>
      </c>
      <c r="AN15" s="449">
        <f>+H14-V14</f>
        <v>1482.7768999999998</v>
      </c>
      <c r="AO15" s="449">
        <f>+I14-W14</f>
        <v>59.360000000000014</v>
      </c>
    </row>
    <row r="16" spans="1:44" s="143" customFormat="1" ht="45" hidden="1">
      <c r="A16" s="138">
        <f>+A15+1</f>
        <v>2</v>
      </c>
      <c r="B16" s="316" t="s">
        <v>65</v>
      </c>
      <c r="C16" s="138" t="s">
        <v>66</v>
      </c>
      <c r="D16" s="138"/>
      <c r="E16" s="138" t="s">
        <v>67</v>
      </c>
      <c r="F16" s="138" t="s">
        <v>52</v>
      </c>
      <c r="G16" s="427">
        <f>H16+I16</f>
        <v>270.74</v>
      </c>
      <c r="H16" s="427">
        <v>257.85000000000002</v>
      </c>
      <c r="I16" s="451">
        <v>12.89</v>
      </c>
      <c r="J16" s="428"/>
      <c r="K16" s="499">
        <f t="shared" ref="K16:K17" si="11">+Q16-G16</f>
        <v>0</v>
      </c>
      <c r="L16" s="500"/>
      <c r="M16" s="500"/>
      <c r="N16" s="499">
        <f t="shared" ref="N16:N17" si="12">+Q16-G16</f>
        <v>0</v>
      </c>
      <c r="O16" s="500"/>
      <c r="P16" s="500"/>
      <c r="Q16" s="444">
        <f t="shared" ref="Q16:Q29" si="13">+R16+S16</f>
        <v>270.74</v>
      </c>
      <c r="R16" s="428">
        <v>257.85000000000002</v>
      </c>
      <c r="S16" s="428">
        <v>12.89</v>
      </c>
      <c r="T16" s="428"/>
      <c r="U16" s="444">
        <f t="shared" ref="U16:U17" si="14">+X16</f>
        <v>270.74</v>
      </c>
      <c r="V16" s="428">
        <f t="shared" si="9"/>
        <v>257.85000000000002</v>
      </c>
      <c r="W16" s="428">
        <f t="shared" si="9"/>
        <v>12.89</v>
      </c>
      <c r="X16" s="425">
        <f t="shared" si="10"/>
        <v>270.74</v>
      </c>
      <c r="Y16" s="427">
        <v>257.85000000000002</v>
      </c>
      <c r="Z16" s="427">
        <v>12.89</v>
      </c>
      <c r="AA16" s="427"/>
      <c r="AB16" s="458"/>
      <c r="AC16" s="458"/>
      <c r="AD16" s="427"/>
      <c r="AE16" s="458"/>
      <c r="AF16" s="458"/>
      <c r="AG16" s="427"/>
      <c r="AH16" s="458"/>
      <c r="AI16" s="458"/>
      <c r="AJ16" s="427"/>
      <c r="AK16" s="428"/>
      <c r="AL16" s="142"/>
      <c r="AM16" s="449">
        <f>+AM15-AG14</f>
        <v>0</v>
      </c>
      <c r="AN16" s="449">
        <f t="shared" ref="AN16:AO16" si="15">+AN15-AH14</f>
        <v>0</v>
      </c>
      <c r="AO16" s="449">
        <f t="shared" si="15"/>
        <v>0</v>
      </c>
    </row>
    <row r="17" spans="1:41" s="143" customFormat="1" ht="75" hidden="1">
      <c r="A17" s="138">
        <f t="shared" ref="A17:A29" si="16">+A16+1</f>
        <v>3</v>
      </c>
      <c r="B17" s="316" t="s">
        <v>68</v>
      </c>
      <c r="C17" s="138" t="s">
        <v>69</v>
      </c>
      <c r="D17" s="138"/>
      <c r="E17" s="138" t="s">
        <v>70</v>
      </c>
      <c r="F17" s="138" t="s">
        <v>52</v>
      </c>
      <c r="G17" s="427">
        <f>H17+I17</f>
        <v>270.75</v>
      </c>
      <c r="H17" s="427">
        <v>257.85000000000002</v>
      </c>
      <c r="I17" s="451">
        <v>12.9</v>
      </c>
      <c r="J17" s="428"/>
      <c r="K17" s="499">
        <f t="shared" si="11"/>
        <v>0</v>
      </c>
      <c r="L17" s="500"/>
      <c r="M17" s="500"/>
      <c r="N17" s="499">
        <f t="shared" si="12"/>
        <v>0</v>
      </c>
      <c r="O17" s="500"/>
      <c r="P17" s="500"/>
      <c r="Q17" s="444">
        <f t="shared" si="13"/>
        <v>270.75</v>
      </c>
      <c r="R17" s="428">
        <v>257.85000000000002</v>
      </c>
      <c r="S17" s="428">
        <v>12.9</v>
      </c>
      <c r="T17" s="428"/>
      <c r="U17" s="444">
        <f t="shared" si="14"/>
        <v>270.75</v>
      </c>
      <c r="V17" s="428">
        <f t="shared" si="9"/>
        <v>257.85000000000002</v>
      </c>
      <c r="W17" s="428">
        <f t="shared" si="9"/>
        <v>12.9</v>
      </c>
      <c r="X17" s="425">
        <f t="shared" si="10"/>
        <v>270.75</v>
      </c>
      <c r="Y17" s="427">
        <v>257.85000000000002</v>
      </c>
      <c r="Z17" s="427">
        <v>12.9</v>
      </c>
      <c r="AA17" s="427"/>
      <c r="AB17" s="458"/>
      <c r="AC17" s="458"/>
      <c r="AD17" s="427"/>
      <c r="AE17" s="458"/>
      <c r="AF17" s="458"/>
      <c r="AG17" s="427"/>
      <c r="AH17" s="458"/>
      <c r="AI17" s="458"/>
      <c r="AJ17" s="427"/>
      <c r="AK17" s="428"/>
      <c r="AL17" s="142"/>
      <c r="AM17" s="358"/>
      <c r="AN17" s="358"/>
      <c r="AO17" s="358"/>
    </row>
    <row r="18" spans="1:41" s="143" customFormat="1" ht="60" hidden="1">
      <c r="A18" s="138">
        <f t="shared" si="16"/>
        <v>4</v>
      </c>
      <c r="B18" s="316" t="s">
        <v>71</v>
      </c>
      <c r="C18" s="138" t="s">
        <v>63</v>
      </c>
      <c r="D18" s="138"/>
      <c r="E18" s="138" t="s">
        <v>72</v>
      </c>
      <c r="F18" s="138" t="s">
        <v>53</v>
      </c>
      <c r="G18" s="427">
        <f t="shared" ref="G18:G87" si="17">H18+I18</f>
        <v>525.04999999999995</v>
      </c>
      <c r="H18" s="427">
        <v>500</v>
      </c>
      <c r="I18" s="451">
        <v>25.05</v>
      </c>
      <c r="J18" s="428"/>
      <c r="K18" s="499">
        <f>+L18+M18</f>
        <v>161.84699999999998</v>
      </c>
      <c r="L18" s="500">
        <f>+H18-R18</f>
        <v>155.46699999999998</v>
      </c>
      <c r="M18" s="500">
        <f>+I18-S18</f>
        <v>6.379999999999999</v>
      </c>
      <c r="N18" s="499"/>
      <c r="O18" s="500"/>
      <c r="P18" s="500"/>
      <c r="Q18" s="444">
        <f t="shared" si="13"/>
        <v>363.20300000000003</v>
      </c>
      <c r="R18" s="428">
        <v>344.53300000000002</v>
      </c>
      <c r="S18" s="428">
        <v>18.670000000000002</v>
      </c>
      <c r="T18" s="503"/>
      <c r="U18" s="428">
        <f>+AA18+AD18</f>
        <v>363.20300000000003</v>
      </c>
      <c r="V18" s="428">
        <f t="shared" ref="V18:W27" si="18">+AB18+AE18</f>
        <v>344.53300000000002</v>
      </c>
      <c r="W18" s="428">
        <f t="shared" si="18"/>
        <v>18.670000000000002</v>
      </c>
      <c r="X18" s="425">
        <f t="shared" si="10"/>
        <v>0</v>
      </c>
      <c r="Y18" s="428"/>
      <c r="Z18" s="428"/>
      <c r="AA18" s="428">
        <f>+AB18+AC18</f>
        <v>363.20300000000003</v>
      </c>
      <c r="AB18" s="460">
        <f>345.67-1.137</f>
        <v>344.53300000000002</v>
      </c>
      <c r="AC18" s="460">
        <v>18.670000000000002</v>
      </c>
      <c r="AD18" s="428"/>
      <c r="AE18" s="460"/>
      <c r="AF18" s="460"/>
      <c r="AG18" s="428"/>
      <c r="AH18" s="460"/>
      <c r="AI18" s="460"/>
      <c r="AJ18" s="428"/>
      <c r="AK18" s="428"/>
      <c r="AL18" s="142"/>
      <c r="AM18" s="358"/>
      <c r="AN18" s="358"/>
      <c r="AO18" s="358"/>
    </row>
    <row r="19" spans="1:41" s="143" customFormat="1" ht="45" hidden="1">
      <c r="A19" s="138">
        <f t="shared" si="16"/>
        <v>5</v>
      </c>
      <c r="B19" s="316" t="s">
        <v>65</v>
      </c>
      <c r="C19" s="138" t="s">
        <v>66</v>
      </c>
      <c r="D19" s="138"/>
      <c r="E19" s="138" t="s">
        <v>73</v>
      </c>
      <c r="F19" s="138" t="s">
        <v>53</v>
      </c>
      <c r="G19" s="427">
        <f t="shared" si="17"/>
        <v>472.5</v>
      </c>
      <c r="H19" s="427">
        <v>450</v>
      </c>
      <c r="I19" s="451">
        <v>22.5</v>
      </c>
      <c r="J19" s="428"/>
      <c r="K19" s="499">
        <f t="shared" ref="K19:K22" si="19">+L19+M19</f>
        <v>149.11989999999997</v>
      </c>
      <c r="L19" s="500">
        <f t="shared" ref="L19:M22" si="20">+H19-R19</f>
        <v>145.28989999999999</v>
      </c>
      <c r="M19" s="500">
        <f t="shared" si="20"/>
        <v>3.8299999999999983</v>
      </c>
      <c r="N19" s="499"/>
      <c r="O19" s="500"/>
      <c r="P19" s="500"/>
      <c r="Q19" s="444">
        <f t="shared" si="13"/>
        <v>323.38010000000003</v>
      </c>
      <c r="R19" s="428">
        <v>304.71010000000001</v>
      </c>
      <c r="S19" s="428">
        <v>18.670000000000002</v>
      </c>
      <c r="T19" s="503"/>
      <c r="U19" s="428">
        <f t="shared" ref="U19:U27" si="21">+AA19+AD19</f>
        <v>323.38010000000003</v>
      </c>
      <c r="V19" s="428">
        <f t="shared" si="18"/>
        <v>304.71010000000001</v>
      </c>
      <c r="W19" s="428">
        <f t="shared" si="18"/>
        <v>18.670000000000002</v>
      </c>
      <c r="X19" s="425">
        <f t="shared" si="10"/>
        <v>0</v>
      </c>
      <c r="Y19" s="428"/>
      <c r="Z19" s="428"/>
      <c r="AA19" s="428">
        <f>+AB19+AC19</f>
        <v>323.38010000000003</v>
      </c>
      <c r="AB19" s="460">
        <f>345.68-40.9699</f>
        <v>304.71010000000001</v>
      </c>
      <c r="AC19" s="460">
        <v>18.670000000000002</v>
      </c>
      <c r="AD19" s="428"/>
      <c r="AE19" s="460"/>
      <c r="AF19" s="460"/>
      <c r="AG19" s="428"/>
      <c r="AH19" s="460"/>
      <c r="AI19" s="460"/>
      <c r="AJ19" s="428"/>
      <c r="AK19" s="428"/>
      <c r="AL19" s="142"/>
      <c r="AM19" s="358"/>
      <c r="AN19" s="358"/>
      <c r="AO19" s="358"/>
    </row>
    <row r="20" spans="1:41" s="143" customFormat="1" ht="75" hidden="1">
      <c r="A20" s="138">
        <f t="shared" si="16"/>
        <v>6</v>
      </c>
      <c r="B20" s="316" t="s">
        <v>74</v>
      </c>
      <c r="C20" s="138" t="s">
        <v>69</v>
      </c>
      <c r="D20" s="138"/>
      <c r="E20" s="138" t="s">
        <v>75</v>
      </c>
      <c r="F20" s="138" t="s">
        <v>53</v>
      </c>
      <c r="G20" s="427">
        <f t="shared" si="17"/>
        <v>525</v>
      </c>
      <c r="H20" s="427">
        <v>500</v>
      </c>
      <c r="I20" s="451">
        <v>25</v>
      </c>
      <c r="J20" s="428"/>
      <c r="K20" s="499">
        <f t="shared" si="19"/>
        <v>160.64999999999998</v>
      </c>
      <c r="L20" s="500">
        <f t="shared" si="20"/>
        <v>154.32</v>
      </c>
      <c r="M20" s="500">
        <f t="shared" si="20"/>
        <v>6.3299999999999983</v>
      </c>
      <c r="N20" s="499"/>
      <c r="O20" s="500"/>
      <c r="P20" s="500"/>
      <c r="Q20" s="444">
        <f t="shared" si="13"/>
        <v>364.35</v>
      </c>
      <c r="R20" s="428">
        <v>345.68</v>
      </c>
      <c r="S20" s="428">
        <v>18.670000000000002</v>
      </c>
      <c r="T20" s="503"/>
      <c r="U20" s="428">
        <f t="shared" si="21"/>
        <v>364.35</v>
      </c>
      <c r="V20" s="428">
        <f t="shared" si="18"/>
        <v>345.68</v>
      </c>
      <c r="W20" s="428">
        <f t="shared" si="18"/>
        <v>18.670000000000002</v>
      </c>
      <c r="X20" s="425">
        <f t="shared" si="10"/>
        <v>0</v>
      </c>
      <c r="Y20" s="428"/>
      <c r="Z20" s="428"/>
      <c r="AA20" s="428">
        <f>+AB20+AC20</f>
        <v>364.35</v>
      </c>
      <c r="AB20" s="460">
        <v>345.68</v>
      </c>
      <c r="AC20" s="460">
        <v>18.670000000000002</v>
      </c>
      <c r="AD20" s="428"/>
      <c r="AE20" s="460"/>
      <c r="AF20" s="460"/>
      <c r="AG20" s="428"/>
      <c r="AH20" s="460"/>
      <c r="AI20" s="460"/>
      <c r="AJ20" s="428"/>
      <c r="AK20" s="428"/>
      <c r="AL20" s="142"/>
      <c r="AM20" s="358"/>
      <c r="AN20" s="358"/>
      <c r="AO20" s="358"/>
    </row>
    <row r="21" spans="1:41" s="143" customFormat="1" ht="45" hidden="1">
      <c r="A21" s="138">
        <f t="shared" si="16"/>
        <v>7</v>
      </c>
      <c r="B21" s="316" t="s">
        <v>76</v>
      </c>
      <c r="C21" s="138" t="s">
        <v>63</v>
      </c>
      <c r="D21" s="138"/>
      <c r="E21" s="147" t="s">
        <v>77</v>
      </c>
      <c r="F21" s="138" t="s">
        <v>78</v>
      </c>
      <c r="G21" s="427">
        <f t="shared" si="17"/>
        <v>472.5</v>
      </c>
      <c r="H21" s="427">
        <v>450</v>
      </c>
      <c r="I21" s="451">
        <v>22.5</v>
      </c>
      <c r="J21" s="428"/>
      <c r="K21" s="499">
        <f t="shared" si="19"/>
        <v>103.30000000000003</v>
      </c>
      <c r="L21" s="500">
        <f t="shared" si="20"/>
        <v>101.10000000000002</v>
      </c>
      <c r="M21" s="500">
        <f t="shared" si="20"/>
        <v>2.1999999999999993</v>
      </c>
      <c r="N21" s="499"/>
      <c r="O21" s="500"/>
      <c r="P21" s="500"/>
      <c r="Q21" s="444">
        <f t="shared" si="13"/>
        <v>369.2</v>
      </c>
      <c r="R21" s="428">
        <v>348.9</v>
      </c>
      <c r="S21" s="428">
        <v>20.3</v>
      </c>
      <c r="T21" s="503"/>
      <c r="U21" s="428">
        <f t="shared" si="21"/>
        <v>369.2</v>
      </c>
      <c r="V21" s="428">
        <f t="shared" si="18"/>
        <v>348.9</v>
      </c>
      <c r="W21" s="428">
        <f t="shared" si="18"/>
        <v>20.3</v>
      </c>
      <c r="X21" s="425">
        <f t="shared" si="10"/>
        <v>0</v>
      </c>
      <c r="Y21" s="428"/>
      <c r="Z21" s="428"/>
      <c r="AA21" s="428"/>
      <c r="AB21" s="460"/>
      <c r="AC21" s="460"/>
      <c r="AD21" s="428">
        <f>+AE21+AF21</f>
        <v>369.2</v>
      </c>
      <c r="AE21" s="460">
        <v>348.9</v>
      </c>
      <c r="AF21" s="460">
        <v>20.3</v>
      </c>
      <c r="AG21" s="428"/>
      <c r="AH21" s="460"/>
      <c r="AI21" s="460"/>
      <c r="AJ21" s="428"/>
      <c r="AK21" s="428"/>
      <c r="AL21" s="142"/>
      <c r="AM21" s="358"/>
      <c r="AN21" s="358"/>
      <c r="AO21" s="358"/>
    </row>
    <row r="22" spans="1:41" s="143" customFormat="1" ht="75" hidden="1">
      <c r="A22" s="138">
        <f t="shared" si="16"/>
        <v>8</v>
      </c>
      <c r="B22" s="316" t="s">
        <v>79</v>
      </c>
      <c r="C22" s="138" t="s">
        <v>66</v>
      </c>
      <c r="D22" s="138"/>
      <c r="E22" s="138" t="s">
        <v>80</v>
      </c>
      <c r="F22" s="138" t="s">
        <v>54</v>
      </c>
      <c r="G22" s="427">
        <f t="shared" si="17"/>
        <v>472.5</v>
      </c>
      <c r="H22" s="427">
        <v>450</v>
      </c>
      <c r="I22" s="451">
        <v>22.5</v>
      </c>
      <c r="J22" s="428">
        <v>0</v>
      </c>
      <c r="K22" s="499">
        <f t="shared" si="19"/>
        <v>103.30000000000003</v>
      </c>
      <c r="L22" s="500">
        <f t="shared" si="20"/>
        <v>101.10000000000002</v>
      </c>
      <c r="M22" s="500">
        <f t="shared" si="20"/>
        <v>2.1999999999999993</v>
      </c>
      <c r="N22" s="499"/>
      <c r="O22" s="500"/>
      <c r="P22" s="500"/>
      <c r="Q22" s="444">
        <f t="shared" si="13"/>
        <v>369.2</v>
      </c>
      <c r="R22" s="428">
        <v>348.9</v>
      </c>
      <c r="S22" s="428">
        <v>20.3</v>
      </c>
      <c r="T22" s="503"/>
      <c r="U22" s="428">
        <f t="shared" si="21"/>
        <v>369.2</v>
      </c>
      <c r="V22" s="428">
        <f t="shared" si="18"/>
        <v>348.9</v>
      </c>
      <c r="W22" s="428">
        <f t="shared" si="18"/>
        <v>20.3</v>
      </c>
      <c r="X22" s="425">
        <f t="shared" si="10"/>
        <v>0</v>
      </c>
      <c r="Y22" s="428"/>
      <c r="Z22" s="428"/>
      <c r="AA22" s="428"/>
      <c r="AB22" s="460"/>
      <c r="AC22" s="460"/>
      <c r="AD22" s="428">
        <f>+AE22+AF22</f>
        <v>369.2</v>
      </c>
      <c r="AE22" s="460">
        <v>348.9</v>
      </c>
      <c r="AF22" s="460">
        <v>20.3</v>
      </c>
      <c r="AG22" s="428"/>
      <c r="AH22" s="460"/>
      <c r="AI22" s="460"/>
      <c r="AJ22" s="428"/>
      <c r="AK22" s="428"/>
      <c r="AL22" s="142"/>
      <c r="AM22" s="358">
        <f>+G14-U14</f>
        <v>1542.1369000000004</v>
      </c>
      <c r="AN22" s="358"/>
      <c r="AO22" s="358"/>
    </row>
    <row r="23" spans="1:41" s="143" customFormat="1" ht="60" hidden="1">
      <c r="A23" s="138">
        <f t="shared" si="16"/>
        <v>9</v>
      </c>
      <c r="B23" s="316" t="s">
        <v>1104</v>
      </c>
      <c r="C23" s="138" t="s">
        <v>69</v>
      </c>
      <c r="D23" s="138"/>
      <c r="E23" s="138" t="s">
        <v>89</v>
      </c>
      <c r="F23" s="138" t="s">
        <v>55</v>
      </c>
      <c r="G23" s="427">
        <f>H23+I23</f>
        <v>288.54000000000002</v>
      </c>
      <c r="H23" s="427">
        <v>274.8</v>
      </c>
      <c r="I23" s="451">
        <v>13.74</v>
      </c>
      <c r="J23" s="428"/>
      <c r="K23" s="460"/>
      <c r="L23" s="428"/>
      <c r="M23" s="428"/>
      <c r="N23" s="499">
        <f>+O23+P23</f>
        <v>80.659999999999968</v>
      </c>
      <c r="O23" s="500">
        <f>+R23-H23</f>
        <v>74.099999999999966</v>
      </c>
      <c r="P23" s="500">
        <f>+S23-I23</f>
        <v>6.5600000000000005</v>
      </c>
      <c r="Q23" s="444">
        <f t="shared" si="13"/>
        <v>369.2</v>
      </c>
      <c r="R23" s="428">
        <v>348.9</v>
      </c>
      <c r="S23" s="428">
        <v>20.3</v>
      </c>
      <c r="T23" s="503"/>
      <c r="U23" s="428">
        <f>+AA23+AD23</f>
        <v>369.2</v>
      </c>
      <c r="V23" s="428">
        <f>+AB23+AE23</f>
        <v>348.9</v>
      </c>
      <c r="W23" s="428">
        <f>+AC23+AF23</f>
        <v>20.3</v>
      </c>
      <c r="X23" s="425">
        <f>Y23+Z23</f>
        <v>0</v>
      </c>
      <c r="Y23" s="428"/>
      <c r="Z23" s="428"/>
      <c r="AA23" s="428"/>
      <c r="AB23" s="460"/>
      <c r="AC23" s="460"/>
      <c r="AD23" s="428">
        <f>+AE23+AF23</f>
        <v>369.2</v>
      </c>
      <c r="AE23" s="460">
        <v>348.9</v>
      </c>
      <c r="AF23" s="460">
        <v>20.3</v>
      </c>
      <c r="AG23" s="428"/>
      <c r="AH23" s="460"/>
      <c r="AI23" s="460"/>
      <c r="AJ23" s="428"/>
      <c r="AK23" s="428"/>
      <c r="AL23" s="142"/>
      <c r="AM23" s="443">
        <f>+AG14-AM22</f>
        <v>0</v>
      </c>
      <c r="AN23" s="358"/>
      <c r="AO23" s="358"/>
    </row>
    <row r="24" spans="1:41" s="143" customFormat="1" ht="45" hidden="1">
      <c r="A24" s="138">
        <f t="shared" si="16"/>
        <v>10</v>
      </c>
      <c r="B24" s="316" t="s">
        <v>82</v>
      </c>
      <c r="C24" s="138" t="s">
        <v>63</v>
      </c>
      <c r="D24" s="138"/>
      <c r="E24" s="138" t="s">
        <v>83</v>
      </c>
      <c r="F24" s="138" t="s">
        <v>55</v>
      </c>
      <c r="G24" s="427">
        <f t="shared" si="17"/>
        <v>105</v>
      </c>
      <c r="H24" s="427">
        <v>100</v>
      </c>
      <c r="I24" s="451">
        <v>5</v>
      </c>
      <c r="J24" s="428"/>
      <c r="K24" s="460"/>
      <c r="L24" s="428"/>
      <c r="M24" s="428"/>
      <c r="N24" s="499">
        <f>+O24+P24</f>
        <v>1.1370000000000005</v>
      </c>
      <c r="O24" s="500">
        <f>+R24-H24</f>
        <v>1.1370000000000005</v>
      </c>
      <c r="P24" s="500"/>
      <c r="Q24" s="444">
        <f t="shared" si="13"/>
        <v>106.137</v>
      </c>
      <c r="R24" s="460">
        <f>100+1.137</f>
        <v>101.137</v>
      </c>
      <c r="S24" s="460">
        <v>5</v>
      </c>
      <c r="T24" s="503"/>
      <c r="U24" s="428">
        <f t="shared" si="21"/>
        <v>0</v>
      </c>
      <c r="V24" s="428">
        <f t="shared" si="18"/>
        <v>0</v>
      </c>
      <c r="W24" s="428">
        <f t="shared" si="18"/>
        <v>0</v>
      </c>
      <c r="X24" s="425">
        <f t="shared" si="10"/>
        <v>0</v>
      </c>
      <c r="Y24" s="428"/>
      <c r="Z24" s="428"/>
      <c r="AA24" s="428"/>
      <c r="AB24" s="460"/>
      <c r="AC24" s="460"/>
      <c r="AD24" s="428"/>
      <c r="AE24" s="460"/>
      <c r="AF24" s="460"/>
      <c r="AG24" s="428">
        <f t="shared" ref="AG24:AG29" si="22">+AH24+AI24</f>
        <v>106.137</v>
      </c>
      <c r="AH24" s="460">
        <f>100+1.137</f>
        <v>101.137</v>
      </c>
      <c r="AI24" s="460">
        <v>5</v>
      </c>
      <c r="AJ24" s="428"/>
      <c r="AK24" s="428"/>
      <c r="AL24" s="142"/>
      <c r="AM24" s="358"/>
      <c r="AN24" s="358"/>
      <c r="AO24" s="358"/>
    </row>
    <row r="25" spans="1:41" s="143" customFormat="1" ht="60" hidden="1">
      <c r="A25" s="138">
        <f t="shared" si="16"/>
        <v>11</v>
      </c>
      <c r="B25" s="316" t="s">
        <v>1166</v>
      </c>
      <c r="C25" s="138" t="s">
        <v>63</v>
      </c>
      <c r="D25" s="138"/>
      <c r="E25" s="138" t="s">
        <v>85</v>
      </c>
      <c r="F25" s="138" t="s">
        <v>55</v>
      </c>
      <c r="G25" s="427">
        <f t="shared" si="17"/>
        <v>131.04</v>
      </c>
      <c r="H25" s="427">
        <v>124.8</v>
      </c>
      <c r="I25" s="451">
        <v>6.24</v>
      </c>
      <c r="J25" s="428"/>
      <c r="K25" s="460"/>
      <c r="L25" s="428"/>
      <c r="M25" s="428"/>
      <c r="N25" s="499">
        <f>+O25+P25</f>
        <v>1.0000000000005116E-2</v>
      </c>
      <c r="O25" s="500">
        <f>+R25-H25</f>
        <v>1.0000000000005116E-2</v>
      </c>
      <c r="P25" s="500"/>
      <c r="Q25" s="444">
        <f t="shared" si="13"/>
        <v>131.05000000000001</v>
      </c>
      <c r="R25" s="460">
        <v>124.81</v>
      </c>
      <c r="S25" s="460">
        <v>6.24</v>
      </c>
      <c r="T25" s="503" t="s">
        <v>1168</v>
      </c>
      <c r="U25" s="428">
        <f t="shared" si="21"/>
        <v>0</v>
      </c>
      <c r="V25" s="428">
        <f t="shared" si="18"/>
        <v>0</v>
      </c>
      <c r="W25" s="428">
        <f t="shared" si="18"/>
        <v>0</v>
      </c>
      <c r="X25" s="425">
        <f t="shared" si="10"/>
        <v>0</v>
      </c>
      <c r="Y25" s="428"/>
      <c r="Z25" s="428"/>
      <c r="AA25" s="428"/>
      <c r="AB25" s="460"/>
      <c r="AC25" s="460"/>
      <c r="AD25" s="428"/>
      <c r="AE25" s="460"/>
      <c r="AF25" s="460"/>
      <c r="AG25" s="428">
        <f t="shared" si="22"/>
        <v>131.05000000000001</v>
      </c>
      <c r="AH25" s="460">
        <v>124.81</v>
      </c>
      <c r="AI25" s="460">
        <v>6.24</v>
      </c>
      <c r="AJ25" s="428"/>
      <c r="AK25" s="428"/>
      <c r="AL25" s="142"/>
      <c r="AM25" s="358"/>
      <c r="AN25" s="358"/>
      <c r="AO25" s="358"/>
    </row>
    <row r="26" spans="1:41" s="143" customFormat="1" ht="45" hidden="1">
      <c r="A26" s="138">
        <f t="shared" si="16"/>
        <v>12</v>
      </c>
      <c r="B26" s="316" t="s">
        <v>86</v>
      </c>
      <c r="C26" s="138" t="s">
        <v>66</v>
      </c>
      <c r="D26" s="138"/>
      <c r="E26" s="138" t="s">
        <v>87</v>
      </c>
      <c r="F26" s="138" t="s">
        <v>55</v>
      </c>
      <c r="G26" s="427">
        <f t="shared" si="17"/>
        <v>288.54000000000002</v>
      </c>
      <c r="H26" s="427">
        <v>274.8</v>
      </c>
      <c r="I26" s="451">
        <v>13.74</v>
      </c>
      <c r="J26" s="428">
        <v>0</v>
      </c>
      <c r="K26" s="460"/>
      <c r="L26" s="428"/>
      <c r="M26" s="428"/>
      <c r="N26" s="499"/>
      <c r="O26" s="500"/>
      <c r="P26" s="500"/>
      <c r="Q26" s="444">
        <f t="shared" si="13"/>
        <v>288.54000000000002</v>
      </c>
      <c r="R26" s="460">
        <v>274.8</v>
      </c>
      <c r="S26" s="460">
        <v>13.74</v>
      </c>
      <c r="T26" s="428"/>
      <c r="U26" s="428">
        <f t="shared" si="21"/>
        <v>0</v>
      </c>
      <c r="V26" s="428">
        <f t="shared" si="18"/>
        <v>0</v>
      </c>
      <c r="W26" s="428">
        <f t="shared" si="18"/>
        <v>0</v>
      </c>
      <c r="X26" s="425">
        <f t="shared" si="10"/>
        <v>0</v>
      </c>
      <c r="Y26" s="428"/>
      <c r="Z26" s="428"/>
      <c r="AA26" s="428"/>
      <c r="AB26" s="460"/>
      <c r="AC26" s="460"/>
      <c r="AD26" s="428"/>
      <c r="AE26" s="460"/>
      <c r="AF26" s="460"/>
      <c r="AG26" s="428">
        <f t="shared" si="22"/>
        <v>288.54000000000002</v>
      </c>
      <c r="AH26" s="460">
        <v>274.8</v>
      </c>
      <c r="AI26" s="460">
        <v>13.74</v>
      </c>
      <c r="AJ26" s="428"/>
      <c r="AK26" s="428"/>
      <c r="AL26" s="142"/>
      <c r="AM26" s="358"/>
      <c r="AN26" s="358"/>
      <c r="AO26" s="358"/>
    </row>
    <row r="27" spans="1:41" s="143" customFormat="1" ht="75" hidden="1">
      <c r="A27" s="138">
        <f t="shared" si="16"/>
        <v>13</v>
      </c>
      <c r="B27" s="316" t="s">
        <v>1167</v>
      </c>
      <c r="C27" s="138" t="s">
        <v>69</v>
      </c>
      <c r="D27" s="138"/>
      <c r="E27" s="138" t="s">
        <v>70</v>
      </c>
      <c r="F27" s="138" t="s">
        <v>55</v>
      </c>
      <c r="G27" s="427">
        <f t="shared" si="17"/>
        <v>420</v>
      </c>
      <c r="H27" s="427">
        <v>400</v>
      </c>
      <c r="I27" s="451">
        <v>20</v>
      </c>
      <c r="J27" s="428"/>
      <c r="K27" s="460">
        <f>+L27+M27</f>
        <v>0.23000000000000043</v>
      </c>
      <c r="L27" s="428"/>
      <c r="M27" s="428">
        <f>+I27-S27</f>
        <v>0.23000000000000043</v>
      </c>
      <c r="N27" s="499">
        <f>+O27+P27</f>
        <v>80.220000000000027</v>
      </c>
      <c r="O27" s="500">
        <f>+R27-H27</f>
        <v>80.220000000000027</v>
      </c>
      <c r="P27" s="500"/>
      <c r="Q27" s="444">
        <f t="shared" si="13"/>
        <v>499.99</v>
      </c>
      <c r="R27" s="460">
        <v>480.22</v>
      </c>
      <c r="S27" s="460">
        <v>19.77</v>
      </c>
      <c r="T27" s="503" t="s">
        <v>1170</v>
      </c>
      <c r="U27" s="428">
        <f t="shared" si="21"/>
        <v>0</v>
      </c>
      <c r="V27" s="428">
        <f t="shared" si="18"/>
        <v>0</v>
      </c>
      <c r="W27" s="428">
        <f t="shared" si="18"/>
        <v>0</v>
      </c>
      <c r="X27" s="425">
        <f t="shared" si="10"/>
        <v>0</v>
      </c>
      <c r="Y27" s="428"/>
      <c r="Z27" s="428"/>
      <c r="AA27" s="428"/>
      <c r="AB27" s="460"/>
      <c r="AC27" s="460"/>
      <c r="AD27" s="428"/>
      <c r="AE27" s="460"/>
      <c r="AF27" s="460"/>
      <c r="AG27" s="428">
        <f t="shared" si="22"/>
        <v>499.99</v>
      </c>
      <c r="AH27" s="460">
        <v>480.22</v>
      </c>
      <c r="AI27" s="460">
        <v>19.77</v>
      </c>
      <c r="AJ27" s="428"/>
      <c r="AK27" s="428"/>
      <c r="AL27" s="142"/>
      <c r="AM27" s="358"/>
      <c r="AN27" s="358"/>
      <c r="AO27" s="358"/>
    </row>
    <row r="28" spans="1:41" s="143" customFormat="1" ht="45" hidden="1">
      <c r="A28" s="138">
        <f t="shared" si="16"/>
        <v>14</v>
      </c>
      <c r="B28" s="445" t="s">
        <v>1108</v>
      </c>
      <c r="C28" s="145" t="s">
        <v>63</v>
      </c>
      <c r="D28" s="145"/>
      <c r="E28" s="145"/>
      <c r="F28" s="145" t="s">
        <v>55</v>
      </c>
      <c r="G28" s="446"/>
      <c r="H28" s="446"/>
      <c r="I28" s="446"/>
      <c r="J28" s="447"/>
      <c r="K28" s="461"/>
      <c r="L28" s="447"/>
      <c r="M28" s="447"/>
      <c r="N28" s="501">
        <f>+O28+P28</f>
        <v>264</v>
      </c>
      <c r="O28" s="502">
        <v>255.42</v>
      </c>
      <c r="P28" s="502">
        <v>8.58</v>
      </c>
      <c r="Q28" s="430">
        <f t="shared" si="13"/>
        <v>264</v>
      </c>
      <c r="R28" s="461">
        <v>255.42</v>
      </c>
      <c r="S28" s="461">
        <v>8.58</v>
      </c>
      <c r="T28" s="504" t="s">
        <v>1169</v>
      </c>
      <c r="U28" s="447"/>
      <c r="V28" s="447"/>
      <c r="W28" s="447"/>
      <c r="X28" s="481"/>
      <c r="Y28" s="447"/>
      <c r="Z28" s="447"/>
      <c r="AA28" s="447"/>
      <c r="AB28" s="461"/>
      <c r="AC28" s="461"/>
      <c r="AD28" s="447"/>
      <c r="AE28" s="461"/>
      <c r="AF28" s="461"/>
      <c r="AG28" s="447">
        <f t="shared" si="22"/>
        <v>264</v>
      </c>
      <c r="AH28" s="461">
        <v>255.42</v>
      </c>
      <c r="AI28" s="461">
        <v>8.58</v>
      </c>
      <c r="AJ28" s="447"/>
      <c r="AK28" s="447"/>
      <c r="AL28" s="448"/>
      <c r="AM28" s="358"/>
      <c r="AN28" s="358"/>
      <c r="AO28" s="358"/>
    </row>
    <row r="29" spans="1:41" s="143" customFormat="1" ht="50.25" hidden="1" customHeight="1">
      <c r="A29" s="138">
        <f t="shared" si="16"/>
        <v>15</v>
      </c>
      <c r="B29" s="445" t="s">
        <v>1109</v>
      </c>
      <c r="C29" s="145" t="s">
        <v>66</v>
      </c>
      <c r="D29" s="145"/>
      <c r="E29" s="145"/>
      <c r="F29" s="145" t="s">
        <v>55</v>
      </c>
      <c r="G29" s="446"/>
      <c r="H29" s="446"/>
      <c r="I29" s="446"/>
      <c r="J29" s="447"/>
      <c r="K29" s="461"/>
      <c r="L29" s="447"/>
      <c r="M29" s="447"/>
      <c r="N29" s="501">
        <f>+O29+P29</f>
        <v>252.41989999999998</v>
      </c>
      <c r="O29" s="502">
        <f>205.42+40.9699</f>
        <v>246.38989999999998</v>
      </c>
      <c r="P29" s="502">
        <v>6.03</v>
      </c>
      <c r="Q29" s="430">
        <f t="shared" si="13"/>
        <v>252.41989999999998</v>
      </c>
      <c r="R29" s="461">
        <f>205.42+40.9699</f>
        <v>246.38989999999998</v>
      </c>
      <c r="S29" s="461">
        <v>6.03</v>
      </c>
      <c r="T29" s="504" t="s">
        <v>1169</v>
      </c>
      <c r="U29" s="447"/>
      <c r="V29" s="447"/>
      <c r="W29" s="447"/>
      <c r="X29" s="481"/>
      <c r="Y29" s="447"/>
      <c r="Z29" s="447"/>
      <c r="AA29" s="447"/>
      <c r="AB29" s="461"/>
      <c r="AC29" s="461"/>
      <c r="AD29" s="447"/>
      <c r="AE29" s="461"/>
      <c r="AF29" s="461"/>
      <c r="AG29" s="447">
        <f t="shared" si="22"/>
        <v>252.41989999999998</v>
      </c>
      <c r="AH29" s="461">
        <f>205.42+40.9699</f>
        <v>246.38989999999998</v>
      </c>
      <c r="AI29" s="461">
        <v>6.03</v>
      </c>
      <c r="AJ29" s="447"/>
      <c r="AK29" s="447"/>
      <c r="AL29" s="448"/>
      <c r="AM29" s="358"/>
      <c r="AN29" s="358"/>
      <c r="AO29" s="358"/>
    </row>
    <row r="30" spans="1:41" s="14" customFormat="1" ht="23.25" customHeight="1">
      <c r="A30" s="4" t="s">
        <v>988</v>
      </c>
      <c r="B30" s="483" t="s">
        <v>91</v>
      </c>
      <c r="C30" s="4"/>
      <c r="D30" s="4"/>
      <c r="E30" s="401">
        <v>0</v>
      </c>
      <c r="F30" s="401"/>
      <c r="G30" s="426">
        <f>SUM(G31:G44)</f>
        <v>10104.68</v>
      </c>
      <c r="H30" s="426">
        <f>SUM(H31:H44)</f>
        <v>9623.51</v>
      </c>
      <c r="I30" s="426">
        <f t="shared" ref="I30:AK30" si="23">SUM(I31:I44)</f>
        <v>481.16999999999996</v>
      </c>
      <c r="J30" s="426">
        <f t="shared" si="23"/>
        <v>0</v>
      </c>
      <c r="K30" s="426">
        <f t="shared" si="23"/>
        <v>738.71</v>
      </c>
      <c r="L30" s="426">
        <f t="shared" si="23"/>
        <v>725.24</v>
      </c>
      <c r="M30" s="426">
        <f t="shared" si="23"/>
        <v>13.469999999999992</v>
      </c>
      <c r="N30" s="426">
        <f t="shared" si="23"/>
        <v>738.71</v>
      </c>
      <c r="O30" s="426">
        <f t="shared" si="23"/>
        <v>725.24</v>
      </c>
      <c r="P30" s="426">
        <f t="shared" si="23"/>
        <v>13.469999999999992</v>
      </c>
      <c r="Q30" s="510">
        <f t="shared" si="23"/>
        <v>10104.68</v>
      </c>
      <c r="R30" s="426">
        <f t="shared" si="23"/>
        <v>9623.51</v>
      </c>
      <c r="S30" s="426">
        <f t="shared" si="23"/>
        <v>481.16999999999996</v>
      </c>
      <c r="T30" s="426">
        <f t="shared" si="23"/>
        <v>0</v>
      </c>
      <c r="U30" s="426">
        <f t="shared" si="23"/>
        <v>6746.67</v>
      </c>
      <c r="V30" s="426">
        <f t="shared" si="23"/>
        <v>6398.2699999999995</v>
      </c>
      <c r="W30" s="426">
        <f t="shared" si="23"/>
        <v>348.4</v>
      </c>
      <c r="X30" s="426">
        <f t="shared" si="23"/>
        <v>1818.67</v>
      </c>
      <c r="Y30" s="426">
        <f t="shared" si="23"/>
        <v>1732.07</v>
      </c>
      <c r="Z30" s="426">
        <f t="shared" si="23"/>
        <v>86.6</v>
      </c>
      <c r="AA30" s="426">
        <f t="shared" si="23"/>
        <v>2447.4</v>
      </c>
      <c r="AB30" s="459">
        <f t="shared" si="23"/>
        <v>2322</v>
      </c>
      <c r="AC30" s="459">
        <f t="shared" si="23"/>
        <v>125.4</v>
      </c>
      <c r="AD30" s="426">
        <f t="shared" si="23"/>
        <v>2480.6000000000004</v>
      </c>
      <c r="AE30" s="459">
        <f t="shared" si="23"/>
        <v>2344.1999999999998</v>
      </c>
      <c r="AF30" s="459">
        <f t="shared" si="23"/>
        <v>136.39999999999998</v>
      </c>
      <c r="AG30" s="426">
        <f t="shared" si="23"/>
        <v>3358.01</v>
      </c>
      <c r="AH30" s="459">
        <f t="shared" si="23"/>
        <v>3225.24</v>
      </c>
      <c r="AI30" s="459">
        <f t="shared" si="23"/>
        <v>132.76999999999998</v>
      </c>
      <c r="AJ30" s="426"/>
      <c r="AK30" s="426">
        <f t="shared" si="23"/>
        <v>0</v>
      </c>
      <c r="AL30" s="16"/>
      <c r="AM30" s="357">
        <f>+'NĂM 2022'!K25+'NĂM 2023'!N26+'NĂM 2024'!J26+'NĂM 2025'!J27</f>
        <v>10104.68</v>
      </c>
      <c r="AN30" s="357">
        <f>+'NĂM 2022'!L25+'NĂM 2023'!O26+'NĂM 2024'!K26+'NĂM 2025'!K27</f>
        <v>9623.51</v>
      </c>
      <c r="AO30" s="357">
        <f>+'NĂM 2022'!M25+'NĂM 2023'!P26+'NĂM 2024'!L26+'NĂM 2025'!L27</f>
        <v>481.16999999999996</v>
      </c>
    </row>
    <row r="31" spans="1:41" s="143" customFormat="1" ht="75" hidden="1">
      <c r="A31" s="138">
        <v>1</v>
      </c>
      <c r="B31" s="316" t="s">
        <v>92</v>
      </c>
      <c r="C31" s="138" t="s">
        <v>93</v>
      </c>
      <c r="D31" s="138"/>
      <c r="E31" s="138" t="s">
        <v>94</v>
      </c>
      <c r="F31" s="138" t="s">
        <v>52</v>
      </c>
      <c r="G31" s="427">
        <f t="shared" si="17"/>
        <v>462</v>
      </c>
      <c r="H31" s="427">
        <v>440</v>
      </c>
      <c r="I31" s="427">
        <v>22</v>
      </c>
      <c r="J31" s="428">
        <v>0</v>
      </c>
      <c r="K31" s="460">
        <f>+Q31-G31</f>
        <v>0</v>
      </c>
      <c r="L31" s="428"/>
      <c r="M31" s="428"/>
      <c r="N31" s="460"/>
      <c r="O31" s="428"/>
      <c r="P31" s="428"/>
      <c r="Q31" s="444">
        <f>+R31+S31</f>
        <v>462</v>
      </c>
      <c r="R31" s="428">
        <v>440</v>
      </c>
      <c r="S31" s="428">
        <v>22</v>
      </c>
      <c r="T31" s="428"/>
      <c r="U31" s="428">
        <f>+X31+AA31+AD31</f>
        <v>462</v>
      </c>
      <c r="V31" s="428">
        <f t="shared" ref="V31:W44" si="24">+Y31+AB31+AE31</f>
        <v>440</v>
      </c>
      <c r="W31" s="428">
        <f t="shared" si="24"/>
        <v>22</v>
      </c>
      <c r="X31" s="425">
        <f t="shared" si="10"/>
        <v>462</v>
      </c>
      <c r="Y31" s="427">
        <v>440</v>
      </c>
      <c r="Z31" s="427">
        <v>22</v>
      </c>
      <c r="AA31" s="427"/>
      <c r="AB31" s="458"/>
      <c r="AC31" s="458"/>
      <c r="AD31" s="427"/>
      <c r="AE31" s="458"/>
      <c r="AF31" s="458"/>
      <c r="AG31" s="427"/>
      <c r="AH31" s="458"/>
      <c r="AI31" s="458"/>
      <c r="AJ31" s="427"/>
      <c r="AK31" s="428"/>
      <c r="AL31" s="142"/>
      <c r="AM31" s="443">
        <f>+G30-U30</f>
        <v>3358.01</v>
      </c>
      <c r="AN31" s="443">
        <f>+H30-V30</f>
        <v>3225.2400000000007</v>
      </c>
      <c r="AO31" s="443">
        <f>+I30-W30</f>
        <v>132.76999999999998</v>
      </c>
    </row>
    <row r="32" spans="1:41" s="143" customFormat="1" ht="75" hidden="1">
      <c r="A32" s="138">
        <v>2</v>
      </c>
      <c r="B32" s="316" t="s">
        <v>95</v>
      </c>
      <c r="C32" s="138" t="s">
        <v>96</v>
      </c>
      <c r="D32" s="138"/>
      <c r="E32" s="138" t="s">
        <v>94</v>
      </c>
      <c r="F32" s="138" t="s">
        <v>52</v>
      </c>
      <c r="G32" s="427">
        <f t="shared" si="17"/>
        <v>462</v>
      </c>
      <c r="H32" s="427">
        <v>440</v>
      </c>
      <c r="I32" s="427">
        <v>22</v>
      </c>
      <c r="J32" s="428">
        <v>0</v>
      </c>
      <c r="K32" s="460">
        <f t="shared" ref="K32:K44" si="25">+Q32-G32</f>
        <v>0</v>
      </c>
      <c r="L32" s="428"/>
      <c r="M32" s="428"/>
      <c r="N32" s="460"/>
      <c r="O32" s="428"/>
      <c r="P32" s="428"/>
      <c r="Q32" s="444">
        <f t="shared" ref="Q32:Q41" si="26">+R32+S32</f>
        <v>462</v>
      </c>
      <c r="R32" s="428">
        <v>440</v>
      </c>
      <c r="S32" s="428">
        <v>22</v>
      </c>
      <c r="T32" s="428"/>
      <c r="U32" s="428">
        <f t="shared" ref="U32:U44" si="27">+X32+AA32+AD32</f>
        <v>462</v>
      </c>
      <c r="V32" s="428">
        <f t="shared" si="24"/>
        <v>440</v>
      </c>
      <c r="W32" s="428">
        <f t="shared" si="24"/>
        <v>22</v>
      </c>
      <c r="X32" s="425">
        <f t="shared" si="10"/>
        <v>462</v>
      </c>
      <c r="Y32" s="427">
        <v>440</v>
      </c>
      <c r="Z32" s="427">
        <v>22</v>
      </c>
      <c r="AA32" s="427"/>
      <c r="AB32" s="458"/>
      <c r="AC32" s="458"/>
      <c r="AD32" s="427"/>
      <c r="AE32" s="458"/>
      <c r="AF32" s="458"/>
      <c r="AG32" s="427"/>
      <c r="AH32" s="458"/>
      <c r="AI32" s="458"/>
      <c r="AJ32" s="427"/>
      <c r="AK32" s="428"/>
      <c r="AL32" s="142"/>
      <c r="AM32" s="358">
        <f>+AG30-AM31</f>
        <v>0</v>
      </c>
      <c r="AN32" s="358">
        <f t="shared" ref="AN32:AO32" si="28">+AH30-AN31</f>
        <v>0</v>
      </c>
      <c r="AO32" s="358">
        <f t="shared" si="28"/>
        <v>0</v>
      </c>
    </row>
    <row r="33" spans="1:41" s="143" customFormat="1" ht="75" hidden="1">
      <c r="A33" s="138">
        <v>3</v>
      </c>
      <c r="B33" s="316" t="s">
        <v>97</v>
      </c>
      <c r="C33" s="138" t="s">
        <v>98</v>
      </c>
      <c r="D33" s="138"/>
      <c r="E33" s="138" t="s">
        <v>99</v>
      </c>
      <c r="F33" s="138" t="s">
        <v>52</v>
      </c>
      <c r="G33" s="427">
        <f t="shared" si="17"/>
        <v>630</v>
      </c>
      <c r="H33" s="427">
        <v>600</v>
      </c>
      <c r="I33" s="427">
        <v>30</v>
      </c>
      <c r="J33" s="428">
        <v>0</v>
      </c>
      <c r="K33" s="460">
        <f t="shared" si="25"/>
        <v>0</v>
      </c>
      <c r="L33" s="428"/>
      <c r="M33" s="428"/>
      <c r="N33" s="460"/>
      <c r="O33" s="428"/>
      <c r="P33" s="428"/>
      <c r="Q33" s="444">
        <f t="shared" si="26"/>
        <v>630</v>
      </c>
      <c r="R33" s="428">
        <v>600</v>
      </c>
      <c r="S33" s="428">
        <v>30</v>
      </c>
      <c r="T33" s="428"/>
      <c r="U33" s="428">
        <f t="shared" si="27"/>
        <v>630</v>
      </c>
      <c r="V33" s="428">
        <f t="shared" si="24"/>
        <v>600</v>
      </c>
      <c r="W33" s="428">
        <f t="shared" si="24"/>
        <v>30</v>
      </c>
      <c r="X33" s="425">
        <f t="shared" si="10"/>
        <v>630</v>
      </c>
      <c r="Y33" s="427">
        <v>600</v>
      </c>
      <c r="Z33" s="427">
        <v>30</v>
      </c>
      <c r="AA33" s="427"/>
      <c r="AB33" s="458"/>
      <c r="AC33" s="458"/>
      <c r="AD33" s="427"/>
      <c r="AE33" s="458"/>
      <c r="AF33" s="458"/>
      <c r="AG33" s="427"/>
      <c r="AH33" s="458"/>
      <c r="AI33" s="458"/>
      <c r="AJ33" s="427"/>
      <c r="AK33" s="428"/>
      <c r="AL33" s="142"/>
      <c r="AM33" s="358"/>
      <c r="AN33" s="358"/>
      <c r="AO33" s="358"/>
    </row>
    <row r="34" spans="1:41" s="143" customFormat="1" ht="45" hidden="1">
      <c r="A34" s="138">
        <v>4</v>
      </c>
      <c r="B34" s="316" t="s">
        <v>100</v>
      </c>
      <c r="C34" s="138" t="s">
        <v>93</v>
      </c>
      <c r="D34" s="138"/>
      <c r="E34" s="138" t="s">
        <v>101</v>
      </c>
      <c r="F34" s="138" t="s">
        <v>52</v>
      </c>
      <c r="G34" s="427">
        <f t="shared" si="17"/>
        <v>264.67</v>
      </c>
      <c r="H34" s="427">
        <v>252.07</v>
      </c>
      <c r="I34" s="427">
        <v>12.6</v>
      </c>
      <c r="J34" s="428">
        <v>0</v>
      </c>
      <c r="K34" s="460">
        <f t="shared" si="25"/>
        <v>0</v>
      </c>
      <c r="L34" s="428"/>
      <c r="M34" s="428"/>
      <c r="N34" s="460"/>
      <c r="O34" s="428"/>
      <c r="P34" s="428"/>
      <c r="Q34" s="444">
        <f t="shared" si="26"/>
        <v>264.67</v>
      </c>
      <c r="R34" s="428">
        <v>252.07</v>
      </c>
      <c r="S34" s="428">
        <v>12.6</v>
      </c>
      <c r="T34" s="428"/>
      <c r="U34" s="428">
        <f t="shared" si="27"/>
        <v>264.67</v>
      </c>
      <c r="V34" s="428">
        <f t="shared" si="24"/>
        <v>252.07</v>
      </c>
      <c r="W34" s="428">
        <f t="shared" si="24"/>
        <v>12.6</v>
      </c>
      <c r="X34" s="425">
        <f t="shared" si="10"/>
        <v>264.67</v>
      </c>
      <c r="Y34" s="427">
        <v>252.07</v>
      </c>
      <c r="Z34" s="427">
        <v>12.6</v>
      </c>
      <c r="AA34" s="427"/>
      <c r="AB34" s="458"/>
      <c r="AC34" s="458"/>
      <c r="AD34" s="427"/>
      <c r="AE34" s="458"/>
      <c r="AF34" s="458"/>
      <c r="AG34" s="427"/>
      <c r="AH34" s="458"/>
      <c r="AI34" s="458"/>
      <c r="AJ34" s="427"/>
      <c r="AK34" s="428"/>
      <c r="AL34" s="142"/>
      <c r="AM34" s="358"/>
      <c r="AN34" s="358"/>
      <c r="AO34" s="358"/>
    </row>
    <row r="35" spans="1:41" s="143" customFormat="1" ht="75" hidden="1">
      <c r="A35" s="138">
        <v>5</v>
      </c>
      <c r="B35" s="316" t="s">
        <v>102</v>
      </c>
      <c r="C35" s="131" t="s">
        <v>115</v>
      </c>
      <c r="D35" s="138"/>
      <c r="E35" s="138" t="s">
        <v>94</v>
      </c>
      <c r="F35" s="138" t="s">
        <v>53</v>
      </c>
      <c r="G35" s="427">
        <f t="shared" si="17"/>
        <v>462</v>
      </c>
      <c r="H35" s="427">
        <v>440</v>
      </c>
      <c r="I35" s="427">
        <v>22</v>
      </c>
      <c r="J35" s="428">
        <v>0</v>
      </c>
      <c r="K35" s="460">
        <f t="shared" si="25"/>
        <v>0</v>
      </c>
      <c r="L35" s="428"/>
      <c r="M35" s="428"/>
      <c r="N35" s="460"/>
      <c r="O35" s="428"/>
      <c r="P35" s="428"/>
      <c r="Q35" s="444">
        <f t="shared" si="26"/>
        <v>462</v>
      </c>
      <c r="R35" s="428">
        <v>440</v>
      </c>
      <c r="S35" s="428">
        <v>22</v>
      </c>
      <c r="T35" s="428"/>
      <c r="U35" s="428">
        <f t="shared" si="27"/>
        <v>462</v>
      </c>
      <c r="V35" s="428">
        <f t="shared" si="24"/>
        <v>440</v>
      </c>
      <c r="W35" s="428">
        <f t="shared" si="24"/>
        <v>22</v>
      </c>
      <c r="X35" s="425">
        <f t="shared" si="10"/>
        <v>0</v>
      </c>
      <c r="Y35" s="428"/>
      <c r="Z35" s="428"/>
      <c r="AA35" s="428">
        <f>+AB35+AC35</f>
        <v>462</v>
      </c>
      <c r="AB35" s="460">
        <v>440</v>
      </c>
      <c r="AC35" s="460">
        <v>22</v>
      </c>
      <c r="AD35" s="428"/>
      <c r="AE35" s="460"/>
      <c r="AF35" s="460"/>
      <c r="AG35" s="428"/>
      <c r="AH35" s="460"/>
      <c r="AI35" s="460"/>
      <c r="AJ35" s="428"/>
      <c r="AK35" s="428"/>
      <c r="AL35" s="142"/>
      <c r="AM35" s="358"/>
      <c r="AN35" s="358"/>
      <c r="AO35" s="358"/>
    </row>
    <row r="36" spans="1:41" s="143" customFormat="1" ht="75" hidden="1">
      <c r="A36" s="138">
        <v>6</v>
      </c>
      <c r="B36" s="316" t="s">
        <v>103</v>
      </c>
      <c r="C36" s="138" t="s">
        <v>96</v>
      </c>
      <c r="D36" s="138"/>
      <c r="E36" s="138" t="s">
        <v>104</v>
      </c>
      <c r="F36" s="138" t="s">
        <v>53</v>
      </c>
      <c r="G36" s="427">
        <f t="shared" si="17"/>
        <v>735</v>
      </c>
      <c r="H36" s="427">
        <v>700</v>
      </c>
      <c r="I36" s="427">
        <v>35</v>
      </c>
      <c r="J36" s="428">
        <v>0</v>
      </c>
      <c r="K36" s="460">
        <f t="shared" si="25"/>
        <v>0</v>
      </c>
      <c r="L36" s="428"/>
      <c r="M36" s="428"/>
      <c r="N36" s="460"/>
      <c r="O36" s="428"/>
      <c r="P36" s="428"/>
      <c r="Q36" s="444">
        <f t="shared" si="26"/>
        <v>735</v>
      </c>
      <c r="R36" s="428">
        <v>700</v>
      </c>
      <c r="S36" s="428">
        <v>35</v>
      </c>
      <c r="T36" s="428"/>
      <c r="U36" s="428">
        <f t="shared" si="27"/>
        <v>735</v>
      </c>
      <c r="V36" s="428">
        <f t="shared" si="24"/>
        <v>700</v>
      </c>
      <c r="W36" s="428">
        <f t="shared" si="24"/>
        <v>35</v>
      </c>
      <c r="X36" s="425">
        <f t="shared" si="10"/>
        <v>0</v>
      </c>
      <c r="Y36" s="428"/>
      <c r="Z36" s="428"/>
      <c r="AA36" s="428">
        <f>+AB36+AC36</f>
        <v>735</v>
      </c>
      <c r="AB36" s="460">
        <v>700</v>
      </c>
      <c r="AC36" s="460">
        <v>35</v>
      </c>
      <c r="AD36" s="428"/>
      <c r="AE36" s="460"/>
      <c r="AF36" s="460"/>
      <c r="AG36" s="428"/>
      <c r="AH36" s="460"/>
      <c r="AI36" s="460"/>
      <c r="AJ36" s="428"/>
      <c r="AK36" s="428"/>
      <c r="AL36" s="142"/>
      <c r="AM36" s="358"/>
      <c r="AN36" s="358"/>
      <c r="AO36" s="358"/>
    </row>
    <row r="37" spans="1:41" s="143" customFormat="1" ht="75" hidden="1">
      <c r="A37" s="138">
        <v>7</v>
      </c>
      <c r="B37" s="316" t="s">
        <v>105</v>
      </c>
      <c r="C37" s="138" t="s">
        <v>106</v>
      </c>
      <c r="D37" s="138"/>
      <c r="E37" s="138" t="s">
        <v>107</v>
      </c>
      <c r="F37" s="138" t="s">
        <v>53</v>
      </c>
      <c r="G37" s="427">
        <f t="shared" si="17"/>
        <v>1470</v>
      </c>
      <c r="H37" s="427">
        <v>1400</v>
      </c>
      <c r="I37" s="427">
        <v>70</v>
      </c>
      <c r="J37" s="428">
        <v>0</v>
      </c>
      <c r="K37" s="460">
        <f>+L37+M37</f>
        <v>219.6</v>
      </c>
      <c r="L37" s="428">
        <f>+H37-R37</f>
        <v>218</v>
      </c>
      <c r="M37" s="428">
        <f>+I37-S37</f>
        <v>1.5999999999999943</v>
      </c>
      <c r="N37" s="460"/>
      <c r="O37" s="428"/>
      <c r="P37" s="428"/>
      <c r="Q37" s="444">
        <f t="shared" si="26"/>
        <v>1250.4000000000001</v>
      </c>
      <c r="R37" s="428">
        <v>1182</v>
      </c>
      <c r="S37" s="428">
        <v>68.400000000000006</v>
      </c>
      <c r="T37" s="428"/>
      <c r="U37" s="428">
        <f t="shared" si="27"/>
        <v>1250.4000000000001</v>
      </c>
      <c r="V37" s="428">
        <f t="shared" si="24"/>
        <v>1182</v>
      </c>
      <c r="W37" s="428">
        <f t="shared" si="24"/>
        <v>68.400000000000006</v>
      </c>
      <c r="X37" s="425">
        <f t="shared" si="10"/>
        <v>0</v>
      </c>
      <c r="Y37" s="428"/>
      <c r="Z37" s="428"/>
      <c r="AA37" s="428">
        <f>+AB37+AC37</f>
        <v>1250.4000000000001</v>
      </c>
      <c r="AB37" s="460">
        <v>1182</v>
      </c>
      <c r="AC37" s="460">
        <v>68.400000000000006</v>
      </c>
      <c r="AD37" s="428"/>
      <c r="AE37" s="460"/>
      <c r="AF37" s="460"/>
      <c r="AG37" s="428"/>
      <c r="AH37" s="460"/>
      <c r="AI37" s="460"/>
      <c r="AJ37" s="428"/>
      <c r="AK37" s="428"/>
      <c r="AL37" s="142"/>
      <c r="AM37" s="358"/>
      <c r="AN37" s="358"/>
      <c r="AO37" s="358"/>
    </row>
    <row r="38" spans="1:41" s="143" customFormat="1" ht="75" hidden="1">
      <c r="A38" s="138">
        <v>8</v>
      </c>
      <c r="B38" s="316" t="s">
        <v>108</v>
      </c>
      <c r="C38" s="138" t="s">
        <v>109</v>
      </c>
      <c r="D38" s="138"/>
      <c r="E38" s="138" t="s">
        <v>110</v>
      </c>
      <c r="F38" s="138" t="s">
        <v>54</v>
      </c>
      <c r="G38" s="427">
        <f t="shared" si="17"/>
        <v>810.0100000000001</v>
      </c>
      <c r="H38" s="427">
        <v>771.44</v>
      </c>
      <c r="I38" s="427">
        <v>38.57</v>
      </c>
      <c r="J38" s="428">
        <v>0</v>
      </c>
      <c r="K38" s="460">
        <f t="shared" ref="K38:K39" si="29">+L38+M38</f>
        <v>181.21</v>
      </c>
      <c r="L38" s="428">
        <f t="shared" ref="L38:M39" si="30">+H38-R38</f>
        <v>177.24</v>
      </c>
      <c r="M38" s="428">
        <f t="shared" si="30"/>
        <v>3.9699999999999989</v>
      </c>
      <c r="N38" s="460"/>
      <c r="O38" s="428"/>
      <c r="P38" s="428"/>
      <c r="Q38" s="444">
        <f t="shared" si="26"/>
        <v>628.80000000000007</v>
      </c>
      <c r="R38" s="428">
        <v>594.20000000000005</v>
      </c>
      <c r="S38" s="428">
        <v>34.6</v>
      </c>
      <c r="T38" s="428"/>
      <c r="U38" s="428">
        <f t="shared" si="27"/>
        <v>628.80000000000007</v>
      </c>
      <c r="V38" s="428">
        <f t="shared" si="24"/>
        <v>594.20000000000005</v>
      </c>
      <c r="W38" s="428">
        <f t="shared" si="24"/>
        <v>34.6</v>
      </c>
      <c r="X38" s="425">
        <f t="shared" si="10"/>
        <v>0</v>
      </c>
      <c r="Y38" s="428"/>
      <c r="Z38" s="428"/>
      <c r="AA38" s="428"/>
      <c r="AB38" s="460"/>
      <c r="AC38" s="460"/>
      <c r="AD38" s="428">
        <f>+AE38+AF38</f>
        <v>628.80000000000007</v>
      </c>
      <c r="AE38" s="460">
        <v>594.20000000000005</v>
      </c>
      <c r="AF38" s="460">
        <v>34.6</v>
      </c>
      <c r="AG38" s="428"/>
      <c r="AH38" s="460"/>
      <c r="AI38" s="460"/>
      <c r="AJ38" s="428"/>
      <c r="AK38" s="428"/>
      <c r="AL38" s="142"/>
      <c r="AM38" s="358"/>
      <c r="AN38" s="358"/>
      <c r="AO38" s="358"/>
    </row>
    <row r="39" spans="1:41" s="143" customFormat="1" ht="75" hidden="1">
      <c r="A39" s="138">
        <v>9</v>
      </c>
      <c r="B39" s="316" t="s">
        <v>111</v>
      </c>
      <c r="C39" s="138" t="s">
        <v>93</v>
      </c>
      <c r="D39" s="138"/>
      <c r="E39" s="138" t="s">
        <v>110</v>
      </c>
      <c r="F39" s="138" t="s">
        <v>54</v>
      </c>
      <c r="G39" s="427">
        <f t="shared" si="17"/>
        <v>714</v>
      </c>
      <c r="H39" s="427">
        <v>680</v>
      </c>
      <c r="I39" s="427">
        <v>34</v>
      </c>
      <c r="J39" s="428">
        <v>0</v>
      </c>
      <c r="K39" s="460">
        <f t="shared" si="29"/>
        <v>237.9</v>
      </c>
      <c r="L39" s="428">
        <f t="shared" si="30"/>
        <v>230</v>
      </c>
      <c r="M39" s="428">
        <f t="shared" si="30"/>
        <v>7.8999999999999986</v>
      </c>
      <c r="N39" s="460"/>
      <c r="O39" s="428"/>
      <c r="P39" s="428"/>
      <c r="Q39" s="444">
        <f t="shared" si="26"/>
        <v>476.1</v>
      </c>
      <c r="R39" s="428">
        <v>450</v>
      </c>
      <c r="S39" s="428">
        <v>26.1</v>
      </c>
      <c r="T39" s="428"/>
      <c r="U39" s="428">
        <f t="shared" si="27"/>
        <v>476.1</v>
      </c>
      <c r="V39" s="428">
        <f t="shared" si="24"/>
        <v>450</v>
      </c>
      <c r="W39" s="428">
        <f t="shared" si="24"/>
        <v>26.1</v>
      </c>
      <c r="X39" s="425">
        <f t="shared" si="10"/>
        <v>0</v>
      </c>
      <c r="Y39" s="428"/>
      <c r="Z39" s="428"/>
      <c r="AA39" s="428"/>
      <c r="AB39" s="460"/>
      <c r="AC39" s="460"/>
      <c r="AD39" s="428">
        <f>+AE39+AF39</f>
        <v>476.1</v>
      </c>
      <c r="AE39" s="460">
        <v>450</v>
      </c>
      <c r="AF39" s="460">
        <v>26.1</v>
      </c>
      <c r="AG39" s="428"/>
      <c r="AH39" s="460"/>
      <c r="AI39" s="460"/>
      <c r="AJ39" s="428"/>
      <c r="AK39" s="428"/>
      <c r="AL39" s="142"/>
      <c r="AM39" s="358"/>
      <c r="AN39" s="358"/>
      <c r="AO39" s="358"/>
    </row>
    <row r="40" spans="1:41" s="146" customFormat="1" ht="48" hidden="1" customHeight="1">
      <c r="A40" s="132">
        <v>10</v>
      </c>
      <c r="B40" s="318" t="s">
        <v>793</v>
      </c>
      <c r="C40" s="132" t="s">
        <v>794</v>
      </c>
      <c r="D40" s="132"/>
      <c r="E40" s="132" t="s">
        <v>795</v>
      </c>
      <c r="F40" s="132" t="s">
        <v>54</v>
      </c>
      <c r="G40" s="429">
        <f>H40+I40</f>
        <v>367.5</v>
      </c>
      <c r="H40" s="429">
        <v>350</v>
      </c>
      <c r="I40" s="429">
        <v>17.5</v>
      </c>
      <c r="J40" s="430"/>
      <c r="K40" s="460"/>
      <c r="L40" s="430"/>
      <c r="M40" s="430"/>
      <c r="N40" s="461">
        <f>+O40+P40</f>
        <v>2.8999999999999986</v>
      </c>
      <c r="O40" s="430">
        <f>+R40-H40</f>
        <v>0</v>
      </c>
      <c r="P40" s="430">
        <f>+S40-I40</f>
        <v>2.8999999999999986</v>
      </c>
      <c r="Q40" s="444">
        <f t="shared" si="26"/>
        <v>370.4</v>
      </c>
      <c r="R40" s="430">
        <v>350</v>
      </c>
      <c r="S40" s="430">
        <v>20.399999999999999</v>
      </c>
      <c r="T40" s="430"/>
      <c r="U40" s="428">
        <f t="shared" si="27"/>
        <v>370.4</v>
      </c>
      <c r="V40" s="428">
        <f t="shared" si="24"/>
        <v>350</v>
      </c>
      <c r="W40" s="428">
        <f t="shared" si="24"/>
        <v>20.399999999999999</v>
      </c>
      <c r="X40" s="481">
        <f t="shared" si="10"/>
        <v>0</v>
      </c>
      <c r="Y40" s="430"/>
      <c r="Z40" s="430"/>
      <c r="AA40" s="430"/>
      <c r="AB40" s="461"/>
      <c r="AC40" s="461"/>
      <c r="AD40" s="428">
        <f>+AE40+AF40</f>
        <v>370.4</v>
      </c>
      <c r="AE40" s="461">
        <v>350</v>
      </c>
      <c r="AF40" s="461">
        <v>20.399999999999999</v>
      </c>
      <c r="AG40" s="430"/>
      <c r="AH40" s="461"/>
      <c r="AI40" s="461"/>
      <c r="AJ40" s="430"/>
      <c r="AK40" s="430"/>
      <c r="AL40" s="135"/>
      <c r="AM40" s="359"/>
      <c r="AN40" s="359"/>
      <c r="AO40" s="359"/>
    </row>
    <row r="41" spans="1:41" s="146" customFormat="1" ht="75" hidden="1">
      <c r="A41" s="132">
        <v>11</v>
      </c>
      <c r="B41" s="318" t="s">
        <v>796</v>
      </c>
      <c r="C41" s="132" t="s">
        <v>106</v>
      </c>
      <c r="D41" s="132"/>
      <c r="E41" s="132" t="s">
        <v>797</v>
      </c>
      <c r="F41" s="132" t="s">
        <v>54</v>
      </c>
      <c r="G41" s="429">
        <f>H41+I41</f>
        <v>1102.5</v>
      </c>
      <c r="H41" s="429">
        <v>1050</v>
      </c>
      <c r="I41" s="429">
        <v>52.5</v>
      </c>
      <c r="J41" s="430"/>
      <c r="K41" s="460">
        <f t="shared" ref="K41" si="31">+L41+M41</f>
        <v>100</v>
      </c>
      <c r="L41" s="428">
        <f t="shared" ref="L41" si="32">+H41-R41</f>
        <v>100</v>
      </c>
      <c r="M41" s="428"/>
      <c r="N41" s="461">
        <f>+O41+P41</f>
        <v>2.7999999999999972</v>
      </c>
      <c r="O41" s="430"/>
      <c r="P41" s="430">
        <f>+S41-I41</f>
        <v>2.7999999999999972</v>
      </c>
      <c r="Q41" s="444">
        <f t="shared" si="26"/>
        <v>1005.3</v>
      </c>
      <c r="R41" s="430">
        <v>950</v>
      </c>
      <c r="S41" s="430">
        <v>55.3</v>
      </c>
      <c r="T41" s="430"/>
      <c r="U41" s="428">
        <f t="shared" si="27"/>
        <v>1005.3</v>
      </c>
      <c r="V41" s="428">
        <f t="shared" si="24"/>
        <v>950</v>
      </c>
      <c r="W41" s="428">
        <f t="shared" si="24"/>
        <v>55.3</v>
      </c>
      <c r="X41" s="481"/>
      <c r="Y41" s="430"/>
      <c r="Z41" s="430"/>
      <c r="AA41" s="430"/>
      <c r="AB41" s="461"/>
      <c r="AC41" s="461"/>
      <c r="AD41" s="428">
        <f>+AE41+AF41</f>
        <v>1005.3</v>
      </c>
      <c r="AE41" s="461">
        <v>950</v>
      </c>
      <c r="AF41" s="461">
        <v>55.3</v>
      </c>
      <c r="AG41" s="430"/>
      <c r="AH41" s="461"/>
      <c r="AI41" s="461"/>
      <c r="AJ41" s="430"/>
      <c r="AK41" s="430"/>
      <c r="AL41" s="135"/>
      <c r="AM41" s="359"/>
      <c r="AN41" s="359"/>
      <c r="AO41" s="359"/>
    </row>
    <row r="42" spans="1:41" s="143" customFormat="1" ht="45" hidden="1">
      <c r="A42" s="138">
        <f>+A41+1</f>
        <v>12</v>
      </c>
      <c r="B42" s="316" t="s">
        <v>1110</v>
      </c>
      <c r="C42" s="138" t="s">
        <v>106</v>
      </c>
      <c r="D42" s="138"/>
      <c r="E42" s="138" t="s">
        <v>113</v>
      </c>
      <c r="F42" s="138" t="s">
        <v>55</v>
      </c>
      <c r="G42" s="427">
        <f t="shared" si="17"/>
        <v>1325</v>
      </c>
      <c r="H42" s="427">
        <v>1263</v>
      </c>
      <c r="I42" s="427">
        <v>62</v>
      </c>
      <c r="J42" s="428">
        <v>0</v>
      </c>
      <c r="K42" s="460"/>
      <c r="L42" s="428"/>
      <c r="M42" s="428"/>
      <c r="N42" s="460">
        <f>+O42+P42</f>
        <v>733.01</v>
      </c>
      <c r="O42" s="428">
        <f>+R42-H42</f>
        <v>725.24</v>
      </c>
      <c r="P42" s="428">
        <f>+S42-I42</f>
        <v>7.769999999999996</v>
      </c>
      <c r="Q42" s="477">
        <f t="shared" ref="Q42:Q44" si="33">R42+S42</f>
        <v>2058.0100000000002</v>
      </c>
      <c r="R42" s="458">
        <v>1988.24</v>
      </c>
      <c r="S42" s="458">
        <v>69.77</v>
      </c>
      <c r="T42" s="503"/>
      <c r="U42" s="428">
        <f t="shared" si="27"/>
        <v>0</v>
      </c>
      <c r="V42" s="428">
        <f t="shared" si="24"/>
        <v>0</v>
      </c>
      <c r="W42" s="428">
        <f t="shared" si="24"/>
        <v>0</v>
      </c>
      <c r="X42" s="425">
        <f t="shared" si="10"/>
        <v>0</v>
      </c>
      <c r="Y42" s="428"/>
      <c r="Z42" s="428"/>
      <c r="AA42" s="428"/>
      <c r="AB42" s="460"/>
      <c r="AC42" s="460"/>
      <c r="AD42" s="428"/>
      <c r="AE42" s="460"/>
      <c r="AF42" s="460"/>
      <c r="AG42" s="427">
        <f t="shared" ref="AG42:AG44" si="34">AH42+AI42</f>
        <v>2058.0100000000002</v>
      </c>
      <c r="AH42" s="458">
        <v>1988.24</v>
      </c>
      <c r="AI42" s="458">
        <v>69.77</v>
      </c>
      <c r="AJ42" s="428"/>
      <c r="AK42" s="428"/>
      <c r="AL42" s="142"/>
      <c r="AM42" s="358"/>
      <c r="AN42" s="358"/>
      <c r="AO42" s="358"/>
    </row>
    <row r="43" spans="1:41" s="143" customFormat="1" ht="30" hidden="1">
      <c r="A43" s="138">
        <f t="shared" ref="A43:A44" si="35">+A42+1</f>
        <v>13</v>
      </c>
      <c r="B43" s="316" t="s">
        <v>1112</v>
      </c>
      <c r="C43" s="138" t="s">
        <v>106</v>
      </c>
      <c r="D43" s="138"/>
      <c r="E43" s="138"/>
      <c r="F43" s="138" t="s">
        <v>1111</v>
      </c>
      <c r="G43" s="427">
        <f t="shared" si="17"/>
        <v>460</v>
      </c>
      <c r="H43" s="427">
        <v>437</v>
      </c>
      <c r="I43" s="427">
        <v>23</v>
      </c>
      <c r="J43" s="428"/>
      <c r="K43" s="460">
        <f t="shared" si="25"/>
        <v>0</v>
      </c>
      <c r="L43" s="428"/>
      <c r="M43" s="428"/>
      <c r="N43" s="460"/>
      <c r="O43" s="428"/>
      <c r="P43" s="428"/>
      <c r="Q43" s="477">
        <f t="shared" si="33"/>
        <v>460</v>
      </c>
      <c r="R43" s="458">
        <v>437</v>
      </c>
      <c r="S43" s="458">
        <v>23</v>
      </c>
      <c r="T43" s="503"/>
      <c r="U43" s="428"/>
      <c r="V43" s="428"/>
      <c r="W43" s="428"/>
      <c r="X43" s="425"/>
      <c r="Y43" s="428"/>
      <c r="Z43" s="428"/>
      <c r="AA43" s="428"/>
      <c r="AB43" s="460"/>
      <c r="AC43" s="460"/>
      <c r="AD43" s="428"/>
      <c r="AE43" s="460"/>
      <c r="AF43" s="460"/>
      <c r="AG43" s="427">
        <f t="shared" si="34"/>
        <v>460</v>
      </c>
      <c r="AH43" s="458">
        <v>437</v>
      </c>
      <c r="AI43" s="458">
        <v>23</v>
      </c>
      <c r="AJ43" s="428"/>
      <c r="AK43" s="428"/>
      <c r="AL43" s="142"/>
      <c r="AM43" s="358"/>
      <c r="AN43" s="358"/>
      <c r="AO43" s="358"/>
    </row>
    <row r="44" spans="1:41" s="143" customFormat="1" ht="45" hidden="1">
      <c r="A44" s="138">
        <f t="shared" si="35"/>
        <v>14</v>
      </c>
      <c r="B44" s="316" t="s">
        <v>114</v>
      </c>
      <c r="C44" s="138" t="s">
        <v>115</v>
      </c>
      <c r="D44" s="138"/>
      <c r="E44" s="138" t="s">
        <v>116</v>
      </c>
      <c r="F44" s="138" t="s">
        <v>55</v>
      </c>
      <c r="G44" s="427">
        <f t="shared" si="17"/>
        <v>840</v>
      </c>
      <c r="H44" s="427">
        <v>800</v>
      </c>
      <c r="I44" s="427">
        <v>40</v>
      </c>
      <c r="J44" s="428">
        <v>0</v>
      </c>
      <c r="K44" s="460">
        <f t="shared" si="25"/>
        <v>0</v>
      </c>
      <c r="L44" s="428"/>
      <c r="M44" s="428"/>
      <c r="N44" s="460"/>
      <c r="O44" s="428"/>
      <c r="P44" s="428"/>
      <c r="Q44" s="477">
        <f t="shared" si="33"/>
        <v>840</v>
      </c>
      <c r="R44" s="458">
        <v>800</v>
      </c>
      <c r="S44" s="458">
        <v>40</v>
      </c>
      <c r="T44" s="503"/>
      <c r="U44" s="428">
        <f t="shared" si="27"/>
        <v>0</v>
      </c>
      <c r="V44" s="428">
        <f t="shared" si="24"/>
        <v>0</v>
      </c>
      <c r="W44" s="428">
        <f t="shared" si="24"/>
        <v>0</v>
      </c>
      <c r="X44" s="425">
        <f t="shared" si="10"/>
        <v>0</v>
      </c>
      <c r="Y44" s="428"/>
      <c r="Z44" s="428"/>
      <c r="AA44" s="428"/>
      <c r="AB44" s="460"/>
      <c r="AC44" s="460"/>
      <c r="AD44" s="428"/>
      <c r="AE44" s="460"/>
      <c r="AF44" s="460"/>
      <c r="AG44" s="427">
        <f t="shared" si="34"/>
        <v>840</v>
      </c>
      <c r="AH44" s="458">
        <v>800</v>
      </c>
      <c r="AI44" s="458">
        <v>40</v>
      </c>
      <c r="AJ44" s="428"/>
      <c r="AK44" s="428"/>
      <c r="AL44" s="142"/>
      <c r="AM44" s="358"/>
      <c r="AN44" s="358"/>
      <c r="AO44" s="358"/>
    </row>
    <row r="45" spans="1:41" s="14" customFormat="1" ht="23.25" customHeight="1">
      <c r="A45" s="4" t="s">
        <v>989</v>
      </c>
      <c r="B45" s="483" t="s">
        <v>118</v>
      </c>
      <c r="C45" s="4"/>
      <c r="D45" s="4"/>
      <c r="E45" s="401">
        <v>0</v>
      </c>
      <c r="F45" s="401"/>
      <c r="G45" s="426">
        <f>SUM(G46:G54)</f>
        <v>9025.7000000000007</v>
      </c>
      <c r="H45" s="426">
        <f t="shared" ref="H45:S45" si="36">SUM(H46:H54)</f>
        <v>8595.9000000000015</v>
      </c>
      <c r="I45" s="426">
        <f t="shared" si="36"/>
        <v>429.8</v>
      </c>
      <c r="J45" s="426">
        <f t="shared" si="36"/>
        <v>0</v>
      </c>
      <c r="K45" s="426">
        <f t="shared" si="36"/>
        <v>745.09999999999991</v>
      </c>
      <c r="L45" s="426">
        <f t="shared" si="36"/>
        <v>732.09999999999991</v>
      </c>
      <c r="M45" s="426">
        <f t="shared" si="36"/>
        <v>13</v>
      </c>
      <c r="N45" s="426">
        <f t="shared" si="36"/>
        <v>745.1</v>
      </c>
      <c r="O45" s="426">
        <f t="shared" si="36"/>
        <v>732.1</v>
      </c>
      <c r="P45" s="426">
        <f t="shared" si="36"/>
        <v>12.999999999999996</v>
      </c>
      <c r="Q45" s="426">
        <f t="shared" si="36"/>
        <v>9025.6999999999989</v>
      </c>
      <c r="R45" s="426">
        <f t="shared" si="36"/>
        <v>8595.9</v>
      </c>
      <c r="S45" s="426">
        <f t="shared" si="36"/>
        <v>429.8</v>
      </c>
      <c r="T45" s="426"/>
      <c r="U45" s="426">
        <f t="shared" ref="U45:AK45" si="37">SUM(U46:U53)</f>
        <v>6026.16</v>
      </c>
      <c r="V45" s="426">
        <f t="shared" si="37"/>
        <v>5715</v>
      </c>
      <c r="W45" s="426">
        <f t="shared" si="37"/>
        <v>311.16000000000003</v>
      </c>
      <c r="X45" s="426">
        <f t="shared" si="37"/>
        <v>1624.46</v>
      </c>
      <c r="Y45" s="426">
        <f t="shared" si="37"/>
        <v>1547.1</v>
      </c>
      <c r="Z45" s="426">
        <f t="shared" si="37"/>
        <v>77.36</v>
      </c>
      <c r="AA45" s="426">
        <f t="shared" si="37"/>
        <v>2186</v>
      </c>
      <c r="AB45" s="459">
        <f t="shared" si="37"/>
        <v>2074</v>
      </c>
      <c r="AC45" s="459">
        <f t="shared" si="37"/>
        <v>112</v>
      </c>
      <c r="AD45" s="426">
        <f t="shared" si="37"/>
        <v>2215.7000000000003</v>
      </c>
      <c r="AE45" s="459">
        <f t="shared" si="37"/>
        <v>2093.9</v>
      </c>
      <c r="AF45" s="459">
        <f t="shared" si="37"/>
        <v>121.8</v>
      </c>
      <c r="AG45" s="426">
        <f>SUM(AG46:AG54)</f>
        <v>2999.54</v>
      </c>
      <c r="AH45" s="426">
        <f t="shared" ref="AH45:AI45" si="38">SUM(AH46:AH54)</f>
        <v>2880.9</v>
      </c>
      <c r="AI45" s="426">
        <f t="shared" si="38"/>
        <v>118.64</v>
      </c>
      <c r="AJ45" s="426"/>
      <c r="AK45" s="426">
        <f t="shared" si="37"/>
        <v>0</v>
      </c>
      <c r="AL45" s="16"/>
      <c r="AM45" s="357">
        <f>+'NĂM 2022'!K30+'NĂM 2023'!N30+'NĂM 2024'!J31+'NĂM 2025'!J30</f>
        <v>9025.7000000000007</v>
      </c>
      <c r="AN45" s="357">
        <f>+'NĂM 2022'!L30+'NĂM 2023'!O30+'NĂM 2024'!K31+'NĂM 2025'!K30</f>
        <v>8595.9000000000015</v>
      </c>
      <c r="AO45" s="357">
        <f>+'NĂM 2022'!M30+'NĂM 2023'!P30+'NĂM 2024'!L31+'NĂM 2025'!L30</f>
        <v>429.8</v>
      </c>
    </row>
    <row r="46" spans="1:41" s="143" customFormat="1" ht="75" hidden="1">
      <c r="A46" s="138">
        <v>1</v>
      </c>
      <c r="B46" s="316" t="s">
        <v>119</v>
      </c>
      <c r="C46" s="138" t="s">
        <v>120</v>
      </c>
      <c r="D46" s="138"/>
      <c r="E46" s="138" t="s">
        <v>94</v>
      </c>
      <c r="F46" s="138" t="s">
        <v>52</v>
      </c>
      <c r="G46" s="427">
        <f t="shared" si="17"/>
        <v>367.5</v>
      </c>
      <c r="H46" s="427">
        <v>350</v>
      </c>
      <c r="I46" s="427">
        <v>17.5</v>
      </c>
      <c r="J46" s="428">
        <v>0</v>
      </c>
      <c r="K46" s="460"/>
      <c r="L46" s="428"/>
      <c r="M46" s="428"/>
      <c r="N46" s="460"/>
      <c r="O46" s="428"/>
      <c r="P46" s="428"/>
      <c r="Q46" s="428">
        <f>+R46+S46</f>
        <v>367.5</v>
      </c>
      <c r="R46" s="428">
        <v>350</v>
      </c>
      <c r="S46" s="428">
        <v>17.5</v>
      </c>
      <c r="T46" s="428"/>
      <c r="U46" s="428">
        <f>+V46+W46</f>
        <v>367.5</v>
      </c>
      <c r="V46" s="428">
        <f>+Y46+AB46+AE46</f>
        <v>350</v>
      </c>
      <c r="W46" s="428">
        <f>+Z46+AC46+AF46</f>
        <v>17.5</v>
      </c>
      <c r="X46" s="425">
        <f t="shared" si="10"/>
        <v>367.5</v>
      </c>
      <c r="Y46" s="427">
        <v>350</v>
      </c>
      <c r="Z46" s="427">
        <v>17.5</v>
      </c>
      <c r="AA46" s="427"/>
      <c r="AB46" s="458"/>
      <c r="AC46" s="458"/>
      <c r="AD46" s="427"/>
      <c r="AE46" s="458"/>
      <c r="AF46" s="458"/>
      <c r="AG46" s="427"/>
      <c r="AH46" s="458"/>
      <c r="AI46" s="458"/>
      <c r="AJ46" s="427"/>
      <c r="AK46" s="428"/>
      <c r="AL46" s="142"/>
      <c r="AM46" s="358">
        <f>+G45-U45</f>
        <v>2999.5400000000009</v>
      </c>
      <c r="AN46" s="358">
        <f>+H45-V45</f>
        <v>2880.9000000000015</v>
      </c>
      <c r="AO46" s="358">
        <f>+I45-W45</f>
        <v>118.63999999999999</v>
      </c>
    </row>
    <row r="47" spans="1:41" s="143" customFormat="1" ht="75" hidden="1">
      <c r="A47" s="138">
        <f>+A46+1</f>
        <v>2</v>
      </c>
      <c r="B47" s="316" t="s">
        <v>121</v>
      </c>
      <c r="C47" s="138" t="s">
        <v>122</v>
      </c>
      <c r="D47" s="138"/>
      <c r="E47" s="138" t="s">
        <v>94</v>
      </c>
      <c r="F47" s="138" t="s">
        <v>52</v>
      </c>
      <c r="G47" s="427">
        <f t="shared" si="17"/>
        <v>367.5</v>
      </c>
      <c r="H47" s="427">
        <v>350</v>
      </c>
      <c r="I47" s="427">
        <v>17.5</v>
      </c>
      <c r="J47" s="428">
        <v>0</v>
      </c>
      <c r="K47" s="460"/>
      <c r="L47" s="428"/>
      <c r="M47" s="428"/>
      <c r="N47" s="460"/>
      <c r="O47" s="428"/>
      <c r="P47" s="428"/>
      <c r="Q47" s="428">
        <f t="shared" ref="Q47:Q51" si="39">+R47+S47</f>
        <v>367.5</v>
      </c>
      <c r="R47" s="428">
        <v>350</v>
      </c>
      <c r="S47" s="428">
        <v>17.5</v>
      </c>
      <c r="T47" s="428"/>
      <c r="U47" s="428">
        <f t="shared" ref="U47:U53" si="40">+V47+W47</f>
        <v>367.5</v>
      </c>
      <c r="V47" s="428">
        <f t="shared" ref="V47:W53" si="41">+Y47+AB47+AE47</f>
        <v>350</v>
      </c>
      <c r="W47" s="428">
        <f t="shared" si="41"/>
        <v>17.5</v>
      </c>
      <c r="X47" s="425">
        <f t="shared" si="10"/>
        <v>367.5</v>
      </c>
      <c r="Y47" s="427">
        <v>350</v>
      </c>
      <c r="Z47" s="427">
        <v>17.5</v>
      </c>
      <c r="AA47" s="427"/>
      <c r="AB47" s="458"/>
      <c r="AC47" s="458"/>
      <c r="AD47" s="427"/>
      <c r="AE47" s="458"/>
      <c r="AF47" s="458"/>
      <c r="AG47" s="427"/>
      <c r="AH47" s="458"/>
      <c r="AI47" s="458"/>
      <c r="AJ47" s="427"/>
      <c r="AK47" s="428"/>
      <c r="AL47" s="142"/>
      <c r="AM47" s="443">
        <f>+AM46-AG45</f>
        <v>0</v>
      </c>
      <c r="AN47" s="443">
        <f t="shared" ref="AN47:AO47" si="42">+AN46-AH45</f>
        <v>0</v>
      </c>
      <c r="AO47" s="358">
        <f t="shared" si="42"/>
        <v>0</v>
      </c>
    </row>
    <row r="48" spans="1:41" s="143" customFormat="1" ht="75" hidden="1">
      <c r="A48" s="138">
        <f t="shared" ref="A48:A54" si="43">+A47+1</f>
        <v>3</v>
      </c>
      <c r="B48" s="316" t="s">
        <v>123</v>
      </c>
      <c r="C48" s="138" t="s">
        <v>124</v>
      </c>
      <c r="D48" s="138"/>
      <c r="E48" s="138" t="s">
        <v>125</v>
      </c>
      <c r="F48" s="138" t="s">
        <v>52</v>
      </c>
      <c r="G48" s="427">
        <f t="shared" si="17"/>
        <v>367.5</v>
      </c>
      <c r="H48" s="427">
        <v>350</v>
      </c>
      <c r="I48" s="427">
        <v>17.5</v>
      </c>
      <c r="J48" s="428">
        <v>0</v>
      </c>
      <c r="K48" s="460"/>
      <c r="L48" s="428"/>
      <c r="M48" s="428"/>
      <c r="N48" s="460"/>
      <c r="O48" s="428"/>
      <c r="P48" s="428"/>
      <c r="Q48" s="428">
        <f t="shared" si="39"/>
        <v>367.5</v>
      </c>
      <c r="R48" s="428">
        <v>350</v>
      </c>
      <c r="S48" s="428">
        <v>17.5</v>
      </c>
      <c r="T48" s="428"/>
      <c r="U48" s="428">
        <f t="shared" si="40"/>
        <v>367.5</v>
      </c>
      <c r="V48" s="428">
        <f t="shared" si="41"/>
        <v>350</v>
      </c>
      <c r="W48" s="428">
        <f t="shared" si="41"/>
        <v>17.5</v>
      </c>
      <c r="X48" s="425">
        <f t="shared" si="10"/>
        <v>367.5</v>
      </c>
      <c r="Y48" s="427">
        <v>350</v>
      </c>
      <c r="Z48" s="427">
        <v>17.5</v>
      </c>
      <c r="AA48" s="427"/>
      <c r="AB48" s="458"/>
      <c r="AC48" s="458"/>
      <c r="AD48" s="427"/>
      <c r="AE48" s="458"/>
      <c r="AF48" s="458"/>
      <c r="AG48" s="427"/>
      <c r="AH48" s="458"/>
      <c r="AI48" s="458"/>
      <c r="AJ48" s="427"/>
      <c r="AK48" s="428"/>
      <c r="AL48" s="142"/>
      <c r="AM48" s="358"/>
      <c r="AN48" s="358"/>
      <c r="AO48" s="358"/>
    </row>
    <row r="49" spans="1:41" s="143" customFormat="1" ht="75" hidden="1">
      <c r="A49" s="138">
        <f t="shared" si="43"/>
        <v>4</v>
      </c>
      <c r="B49" s="316" t="s">
        <v>126</v>
      </c>
      <c r="C49" s="138" t="s">
        <v>127</v>
      </c>
      <c r="D49" s="138"/>
      <c r="E49" s="138" t="s">
        <v>128</v>
      </c>
      <c r="F49" s="138" t="s">
        <v>52</v>
      </c>
      <c r="G49" s="427">
        <f>H49+I49</f>
        <v>521.96</v>
      </c>
      <c r="H49" s="427">
        <v>497.1</v>
      </c>
      <c r="I49" s="427">
        <v>24.86</v>
      </c>
      <c r="J49" s="428">
        <v>0</v>
      </c>
      <c r="K49" s="460"/>
      <c r="L49" s="428"/>
      <c r="M49" s="428"/>
      <c r="N49" s="460"/>
      <c r="O49" s="428"/>
      <c r="P49" s="428"/>
      <c r="Q49" s="428">
        <f t="shared" si="39"/>
        <v>521.96</v>
      </c>
      <c r="R49" s="428">
        <v>497.1</v>
      </c>
      <c r="S49" s="428">
        <v>24.86</v>
      </c>
      <c r="T49" s="428"/>
      <c r="U49" s="428">
        <f t="shared" si="40"/>
        <v>521.96</v>
      </c>
      <c r="V49" s="428">
        <f t="shared" si="41"/>
        <v>497.1</v>
      </c>
      <c r="W49" s="428">
        <f t="shared" si="41"/>
        <v>24.86</v>
      </c>
      <c r="X49" s="425">
        <f t="shared" si="10"/>
        <v>521.96</v>
      </c>
      <c r="Y49" s="427">
        <v>497.1</v>
      </c>
      <c r="Z49" s="427">
        <v>24.86</v>
      </c>
      <c r="AA49" s="427"/>
      <c r="AB49" s="458"/>
      <c r="AC49" s="458"/>
      <c r="AD49" s="427"/>
      <c r="AE49" s="458"/>
      <c r="AF49" s="458"/>
      <c r="AG49" s="427"/>
      <c r="AH49" s="458"/>
      <c r="AI49" s="458"/>
      <c r="AJ49" s="427"/>
      <c r="AK49" s="428"/>
      <c r="AL49" s="142"/>
      <c r="AM49" s="358"/>
      <c r="AN49" s="358"/>
      <c r="AO49" s="358"/>
    </row>
    <row r="50" spans="1:41" s="143" customFormat="1" ht="75" hidden="1">
      <c r="A50" s="138">
        <f t="shared" si="43"/>
        <v>5</v>
      </c>
      <c r="B50" s="316" t="s">
        <v>129</v>
      </c>
      <c r="C50" s="138" t="s">
        <v>127</v>
      </c>
      <c r="D50" s="138"/>
      <c r="E50" s="138" t="s">
        <v>130</v>
      </c>
      <c r="F50" s="138" t="s">
        <v>53</v>
      </c>
      <c r="G50" s="427">
        <f t="shared" si="17"/>
        <v>2625</v>
      </c>
      <c r="H50" s="427">
        <v>2500</v>
      </c>
      <c r="I50" s="427">
        <v>125</v>
      </c>
      <c r="J50" s="428">
        <v>0</v>
      </c>
      <c r="K50" s="460">
        <f>+L50+M50</f>
        <v>439</v>
      </c>
      <c r="L50" s="428">
        <f>+H50-R50</f>
        <v>426</v>
      </c>
      <c r="M50" s="428">
        <f>+I50-S50</f>
        <v>13</v>
      </c>
      <c r="N50" s="460"/>
      <c r="O50" s="428"/>
      <c r="P50" s="428"/>
      <c r="Q50" s="428">
        <f t="shared" si="39"/>
        <v>2186</v>
      </c>
      <c r="R50" s="428">
        <v>2074</v>
      </c>
      <c r="S50" s="428">
        <v>112</v>
      </c>
      <c r="T50" s="428"/>
      <c r="U50" s="428">
        <f t="shared" si="40"/>
        <v>2186</v>
      </c>
      <c r="V50" s="428">
        <f t="shared" si="41"/>
        <v>2074</v>
      </c>
      <c r="W50" s="428">
        <f t="shared" si="41"/>
        <v>112</v>
      </c>
      <c r="X50" s="425">
        <f t="shared" si="10"/>
        <v>0</v>
      </c>
      <c r="Y50" s="428"/>
      <c r="Z50" s="428"/>
      <c r="AA50" s="428">
        <f>+AB50+AC50</f>
        <v>2186</v>
      </c>
      <c r="AB50" s="460">
        <v>2074</v>
      </c>
      <c r="AC50" s="460">
        <v>112</v>
      </c>
      <c r="AD50" s="428"/>
      <c r="AE50" s="460"/>
      <c r="AF50" s="460"/>
      <c r="AG50" s="428"/>
      <c r="AH50" s="460"/>
      <c r="AI50" s="460"/>
      <c r="AJ50" s="428"/>
      <c r="AK50" s="428"/>
      <c r="AL50" s="142"/>
      <c r="AM50" s="358"/>
      <c r="AN50" s="358"/>
      <c r="AO50" s="358"/>
    </row>
    <row r="51" spans="1:41" s="143" customFormat="1" ht="75" hidden="1">
      <c r="A51" s="138">
        <f t="shared" si="43"/>
        <v>6</v>
      </c>
      <c r="B51" s="316" t="s">
        <v>131</v>
      </c>
      <c r="C51" s="138" t="s">
        <v>132</v>
      </c>
      <c r="D51" s="138"/>
      <c r="E51" s="138" t="s">
        <v>130</v>
      </c>
      <c r="F51" s="138" t="s">
        <v>54</v>
      </c>
      <c r="G51" s="427">
        <f t="shared" si="17"/>
        <v>2520</v>
      </c>
      <c r="H51" s="427">
        <v>2400</v>
      </c>
      <c r="I51" s="427">
        <v>120</v>
      </c>
      <c r="J51" s="428">
        <v>0</v>
      </c>
      <c r="K51" s="460">
        <f>+L51+M51</f>
        <v>306.09999999999991</v>
      </c>
      <c r="L51" s="428">
        <f>+H51-R51</f>
        <v>306.09999999999991</v>
      </c>
      <c r="M51" s="428"/>
      <c r="N51" s="460">
        <f>+O51+P51</f>
        <v>1.7999999999999972</v>
      </c>
      <c r="O51" s="428"/>
      <c r="P51" s="428">
        <f>+S51-I51</f>
        <v>1.7999999999999972</v>
      </c>
      <c r="Q51" s="428">
        <f t="shared" si="39"/>
        <v>2215.7000000000003</v>
      </c>
      <c r="R51" s="428">
        <v>2093.9</v>
      </c>
      <c r="S51" s="428">
        <v>121.8</v>
      </c>
      <c r="T51" s="428"/>
      <c r="U51" s="428">
        <f t="shared" si="40"/>
        <v>2215.7000000000003</v>
      </c>
      <c r="V51" s="428">
        <f t="shared" si="41"/>
        <v>2093.9</v>
      </c>
      <c r="W51" s="428">
        <f t="shared" si="41"/>
        <v>121.8</v>
      </c>
      <c r="X51" s="425">
        <f t="shared" si="10"/>
        <v>0</v>
      </c>
      <c r="Y51" s="428"/>
      <c r="Z51" s="428"/>
      <c r="AA51" s="428"/>
      <c r="AB51" s="460"/>
      <c r="AC51" s="460"/>
      <c r="AD51" s="428">
        <f>+AE51+AF51</f>
        <v>2215.7000000000003</v>
      </c>
      <c r="AE51" s="460">
        <v>2093.9</v>
      </c>
      <c r="AF51" s="460">
        <v>121.8</v>
      </c>
      <c r="AG51" s="428"/>
      <c r="AH51" s="460"/>
      <c r="AI51" s="460"/>
      <c r="AJ51" s="428"/>
      <c r="AK51" s="428"/>
      <c r="AL51" s="142"/>
      <c r="AM51" s="358"/>
      <c r="AN51" s="358"/>
      <c r="AO51" s="358"/>
    </row>
    <row r="52" spans="1:41" s="143" customFormat="1" ht="75" hidden="1">
      <c r="A52" s="138">
        <f t="shared" si="43"/>
        <v>7</v>
      </c>
      <c r="B52" s="316" t="s">
        <v>133</v>
      </c>
      <c r="C52" s="138" t="s">
        <v>134</v>
      </c>
      <c r="D52" s="138"/>
      <c r="E52" s="138" t="s">
        <v>128</v>
      </c>
      <c r="F52" s="138" t="s">
        <v>55</v>
      </c>
      <c r="G52" s="427">
        <f t="shared" si="17"/>
        <v>1626.24</v>
      </c>
      <c r="H52" s="427">
        <v>1548.8</v>
      </c>
      <c r="I52" s="427">
        <v>77.44</v>
      </c>
      <c r="J52" s="428">
        <v>0</v>
      </c>
      <c r="K52" s="460"/>
      <c r="L52" s="428"/>
      <c r="M52" s="428"/>
      <c r="N52" s="460">
        <f t="shared" ref="N52:N53" si="44">+O52+P52</f>
        <v>0</v>
      </c>
      <c r="O52" s="428"/>
      <c r="P52" s="428"/>
      <c r="Q52" s="427">
        <f t="shared" ref="Q52:Q54" si="45">R52+S52</f>
        <v>1626.24</v>
      </c>
      <c r="R52" s="458">
        <v>1548.8</v>
      </c>
      <c r="S52" s="458">
        <v>77.44</v>
      </c>
      <c r="T52" s="428"/>
      <c r="U52" s="428">
        <f t="shared" si="40"/>
        <v>0</v>
      </c>
      <c r="V52" s="428">
        <f t="shared" ref="V52:V53" si="46">+Y52+AB52+AD52</f>
        <v>0</v>
      </c>
      <c r="W52" s="428">
        <f t="shared" si="41"/>
        <v>0</v>
      </c>
      <c r="X52" s="425">
        <f t="shared" si="10"/>
        <v>0</v>
      </c>
      <c r="Y52" s="428"/>
      <c r="Z52" s="428"/>
      <c r="AA52" s="428"/>
      <c r="AB52" s="460"/>
      <c r="AC52" s="460"/>
      <c r="AD52" s="428"/>
      <c r="AE52" s="460"/>
      <c r="AF52" s="460"/>
      <c r="AG52" s="427">
        <f t="shared" ref="AG52:AG54" si="47">AH52+AI52</f>
        <v>1626.24</v>
      </c>
      <c r="AH52" s="458">
        <v>1548.8</v>
      </c>
      <c r="AI52" s="458">
        <v>77.44</v>
      </c>
      <c r="AJ52" s="428"/>
      <c r="AK52" s="428"/>
      <c r="AL52" s="142"/>
      <c r="AM52" s="358"/>
      <c r="AN52" s="358"/>
      <c r="AO52" s="358"/>
    </row>
    <row r="53" spans="1:41" s="143" customFormat="1" ht="30" hidden="1">
      <c r="A53" s="138">
        <f t="shared" si="43"/>
        <v>8</v>
      </c>
      <c r="B53" s="316" t="s">
        <v>135</v>
      </c>
      <c r="C53" s="138" t="s">
        <v>134</v>
      </c>
      <c r="D53" s="138"/>
      <c r="E53" s="138" t="s">
        <v>136</v>
      </c>
      <c r="F53" s="138" t="s">
        <v>55</v>
      </c>
      <c r="G53" s="427">
        <f t="shared" si="17"/>
        <v>630</v>
      </c>
      <c r="H53" s="427">
        <v>600</v>
      </c>
      <c r="I53" s="427">
        <v>30</v>
      </c>
      <c r="J53" s="428">
        <v>0</v>
      </c>
      <c r="K53" s="460"/>
      <c r="L53" s="428"/>
      <c r="M53" s="428"/>
      <c r="N53" s="460">
        <f t="shared" si="44"/>
        <v>0</v>
      </c>
      <c r="O53" s="428"/>
      <c r="P53" s="428"/>
      <c r="Q53" s="427">
        <f t="shared" si="45"/>
        <v>630</v>
      </c>
      <c r="R53" s="458">
        <v>600</v>
      </c>
      <c r="S53" s="458">
        <v>30</v>
      </c>
      <c r="T53" s="428"/>
      <c r="U53" s="428">
        <f t="shared" si="40"/>
        <v>0</v>
      </c>
      <c r="V53" s="428">
        <f t="shared" si="46"/>
        <v>0</v>
      </c>
      <c r="W53" s="428">
        <f t="shared" si="41"/>
        <v>0</v>
      </c>
      <c r="X53" s="425">
        <f t="shared" si="10"/>
        <v>0</v>
      </c>
      <c r="Y53" s="428"/>
      <c r="Z53" s="428"/>
      <c r="AA53" s="428"/>
      <c r="AB53" s="460"/>
      <c r="AC53" s="460"/>
      <c r="AD53" s="428"/>
      <c r="AE53" s="460"/>
      <c r="AF53" s="460"/>
      <c r="AG53" s="427">
        <f t="shared" si="47"/>
        <v>630</v>
      </c>
      <c r="AH53" s="458">
        <v>600</v>
      </c>
      <c r="AI53" s="458">
        <v>30</v>
      </c>
      <c r="AJ53" s="428"/>
      <c r="AK53" s="428"/>
      <c r="AL53" s="142"/>
      <c r="AM53" s="358"/>
      <c r="AN53" s="358"/>
      <c r="AO53" s="358"/>
    </row>
    <row r="54" spans="1:41" s="143" customFormat="1" ht="45" hidden="1">
      <c r="A54" s="138">
        <f t="shared" si="43"/>
        <v>9</v>
      </c>
      <c r="B54" s="316" t="s">
        <v>1171</v>
      </c>
      <c r="C54" s="138" t="s">
        <v>134</v>
      </c>
      <c r="D54" s="138"/>
      <c r="E54" s="138" t="s">
        <v>136</v>
      </c>
      <c r="F54" s="138" t="s">
        <v>55</v>
      </c>
      <c r="G54" s="427"/>
      <c r="H54" s="427"/>
      <c r="I54" s="427"/>
      <c r="J54" s="428"/>
      <c r="K54" s="460"/>
      <c r="L54" s="428"/>
      <c r="M54" s="428"/>
      <c r="N54" s="427">
        <f t="shared" ref="N54" si="48">O54+P54</f>
        <v>743.30000000000007</v>
      </c>
      <c r="O54" s="458">
        <v>732.1</v>
      </c>
      <c r="P54" s="458">
        <v>11.2</v>
      </c>
      <c r="Q54" s="427">
        <f t="shared" si="45"/>
        <v>743.30000000000007</v>
      </c>
      <c r="R54" s="458">
        <v>732.1</v>
      </c>
      <c r="S54" s="458">
        <v>11.2</v>
      </c>
      <c r="T54" s="503" t="s">
        <v>1169</v>
      </c>
      <c r="U54" s="428"/>
      <c r="V54" s="428"/>
      <c r="W54" s="428"/>
      <c r="X54" s="425"/>
      <c r="Y54" s="428"/>
      <c r="Z54" s="428"/>
      <c r="AA54" s="428"/>
      <c r="AB54" s="460"/>
      <c r="AC54" s="460"/>
      <c r="AD54" s="428"/>
      <c r="AE54" s="460"/>
      <c r="AF54" s="460"/>
      <c r="AG54" s="427">
        <f t="shared" si="47"/>
        <v>743.30000000000007</v>
      </c>
      <c r="AH54" s="458">
        <v>732.1</v>
      </c>
      <c r="AI54" s="458">
        <v>11.2</v>
      </c>
      <c r="AJ54" s="428"/>
      <c r="AK54" s="428"/>
      <c r="AL54" s="142"/>
      <c r="AM54" s="358"/>
      <c r="AN54" s="358"/>
      <c r="AO54" s="358"/>
    </row>
    <row r="55" spans="1:41" s="18" customFormat="1" ht="23.25" customHeight="1">
      <c r="A55" s="4" t="s">
        <v>990</v>
      </c>
      <c r="B55" s="483" t="s">
        <v>138</v>
      </c>
      <c r="C55" s="402"/>
      <c r="D55" s="402"/>
      <c r="E55" s="401">
        <v>0</v>
      </c>
      <c r="F55" s="401"/>
      <c r="G55" s="426">
        <f t="shared" ref="G55:W55" si="49">SUM(G56:G67)</f>
        <v>11111.36</v>
      </c>
      <c r="H55" s="426">
        <f t="shared" si="49"/>
        <v>10582.15</v>
      </c>
      <c r="I55" s="426">
        <f t="shared" si="49"/>
        <v>529.21</v>
      </c>
      <c r="J55" s="426">
        <f t="shared" si="49"/>
        <v>0</v>
      </c>
      <c r="K55" s="426">
        <f t="shared" si="49"/>
        <v>2417.63</v>
      </c>
      <c r="L55" s="426">
        <f t="shared" si="49"/>
        <v>2289.8300000000004</v>
      </c>
      <c r="M55" s="426">
        <f t="shared" si="49"/>
        <v>127.80000000000001</v>
      </c>
      <c r="N55" s="426">
        <f t="shared" si="49"/>
        <v>2417.63</v>
      </c>
      <c r="O55" s="426">
        <f t="shared" si="49"/>
        <v>2289.83</v>
      </c>
      <c r="P55" s="426">
        <f t="shared" si="49"/>
        <v>127.8</v>
      </c>
      <c r="Q55" s="426">
        <f t="shared" si="49"/>
        <v>11111.36</v>
      </c>
      <c r="R55" s="426">
        <f t="shared" si="49"/>
        <v>10582.150000000001</v>
      </c>
      <c r="S55" s="426">
        <f t="shared" si="49"/>
        <v>529.21</v>
      </c>
      <c r="T55" s="426">
        <f t="shared" si="49"/>
        <v>0</v>
      </c>
      <c r="U55" s="426">
        <f t="shared" si="49"/>
        <v>7424.9499999999989</v>
      </c>
      <c r="V55" s="426">
        <f t="shared" si="49"/>
        <v>7041.3200000000006</v>
      </c>
      <c r="W55" s="426">
        <f t="shared" si="49"/>
        <v>383.62999999999994</v>
      </c>
      <c r="X55" s="426">
        <f t="shared" ref="X55:AF55" si="50">SUM(X56:X62)</f>
        <v>2003.6999999999998</v>
      </c>
      <c r="Y55" s="426">
        <f t="shared" si="50"/>
        <v>1908.12</v>
      </c>
      <c r="Z55" s="426">
        <f t="shared" si="50"/>
        <v>95.58</v>
      </c>
      <c r="AA55" s="426">
        <f t="shared" si="50"/>
        <v>2692.35</v>
      </c>
      <c r="AB55" s="426">
        <f t="shared" si="50"/>
        <v>2554.4</v>
      </c>
      <c r="AC55" s="426">
        <f t="shared" si="50"/>
        <v>137.94999999999999</v>
      </c>
      <c r="AD55" s="426">
        <f t="shared" si="50"/>
        <v>1106</v>
      </c>
      <c r="AE55" s="426">
        <f t="shared" si="50"/>
        <v>1045.0999999999999</v>
      </c>
      <c r="AF55" s="426">
        <f t="shared" si="50"/>
        <v>60.9</v>
      </c>
      <c r="AG55" s="426">
        <f>SUM(AG56:AG67)</f>
        <v>3686.41</v>
      </c>
      <c r="AH55" s="426">
        <f>SUM(AH56:AH67)</f>
        <v>3540.83</v>
      </c>
      <c r="AI55" s="426">
        <f>SUM(AI56:AI67)</f>
        <v>145.57999999999998</v>
      </c>
      <c r="AJ55" s="426"/>
      <c r="AK55" s="426">
        <f>SUM(AK56:AK62)</f>
        <v>0</v>
      </c>
      <c r="AL55" s="16"/>
      <c r="AM55" s="360">
        <f>+'NĂM 2022'!K35+'NĂM 2023'!N32+'NĂM 2024'!J33+'NĂM 2025'!J33</f>
        <v>11111.359999999999</v>
      </c>
      <c r="AN55" s="360">
        <f>+'NĂM 2022'!L35+'NĂM 2023'!O32+'NĂM 2024'!K33+'NĂM 2025'!K33</f>
        <v>10582.15</v>
      </c>
      <c r="AO55" s="360">
        <f>+'NĂM 2022'!M35+'NĂM 2023'!P32+'NĂM 2024'!L33+'NĂM 2025'!L33</f>
        <v>529.21</v>
      </c>
    </row>
    <row r="56" spans="1:41" ht="45" hidden="1">
      <c r="A56" s="8">
        <v>1</v>
      </c>
      <c r="B56" s="319" t="s">
        <v>139</v>
      </c>
      <c r="C56" s="8" t="s">
        <v>140</v>
      </c>
      <c r="D56" s="8"/>
      <c r="E56" s="20" t="s">
        <v>141</v>
      </c>
      <c r="F56" s="8" t="s">
        <v>52</v>
      </c>
      <c r="G56" s="425">
        <f>H56+I56</f>
        <v>735</v>
      </c>
      <c r="H56" s="425">
        <v>700</v>
      </c>
      <c r="I56" s="425">
        <v>35</v>
      </c>
      <c r="J56" s="431">
        <v>0</v>
      </c>
      <c r="K56" s="460"/>
      <c r="L56" s="431"/>
      <c r="M56" s="431"/>
      <c r="N56" s="460"/>
      <c r="O56" s="431"/>
      <c r="P56" s="431"/>
      <c r="Q56" s="444">
        <f>+R56+S56</f>
        <v>735</v>
      </c>
      <c r="R56" s="431">
        <v>700</v>
      </c>
      <c r="S56" s="431">
        <v>35</v>
      </c>
      <c r="T56" s="431"/>
      <c r="U56" s="431">
        <f>+V56+W56</f>
        <v>735</v>
      </c>
      <c r="V56" s="431">
        <f>+Y56+AB56+AE56</f>
        <v>700</v>
      </c>
      <c r="W56" s="431">
        <f>+Z56+AC56+AF56</f>
        <v>35</v>
      </c>
      <c r="X56" s="425">
        <f>Y56+Z56</f>
        <v>735</v>
      </c>
      <c r="Y56" s="425">
        <v>700</v>
      </c>
      <c r="Z56" s="425">
        <v>35</v>
      </c>
      <c r="AA56" s="425"/>
      <c r="AB56" s="458"/>
      <c r="AC56" s="458"/>
      <c r="AD56" s="425"/>
      <c r="AE56" s="458"/>
      <c r="AF56" s="458"/>
      <c r="AG56" s="425"/>
      <c r="AH56" s="458"/>
      <c r="AI56" s="458"/>
      <c r="AJ56" s="425"/>
      <c r="AK56" s="431"/>
      <c r="AL56" s="15"/>
      <c r="AM56" s="482">
        <f>+G55-U55</f>
        <v>3686.4100000000017</v>
      </c>
      <c r="AN56" s="482">
        <f>+H55-V55</f>
        <v>3540.829999999999</v>
      </c>
      <c r="AO56" s="482">
        <f>+I55-W55</f>
        <v>145.5800000000001</v>
      </c>
    </row>
    <row r="57" spans="1:41" s="143" customFormat="1" ht="45" hidden="1">
      <c r="A57" s="138">
        <f>+A56+1</f>
        <v>2</v>
      </c>
      <c r="B57" s="316" t="s">
        <v>827</v>
      </c>
      <c r="C57" s="138" t="s">
        <v>140</v>
      </c>
      <c r="D57" s="138"/>
      <c r="E57" s="20" t="s">
        <v>142</v>
      </c>
      <c r="F57" s="138" t="s">
        <v>52</v>
      </c>
      <c r="G57" s="425">
        <f t="shared" si="17"/>
        <v>331.8</v>
      </c>
      <c r="H57" s="425">
        <v>316</v>
      </c>
      <c r="I57" s="425">
        <v>15.8</v>
      </c>
      <c r="J57" s="428">
        <v>0</v>
      </c>
      <c r="K57" s="460"/>
      <c r="L57" s="428"/>
      <c r="M57" s="428"/>
      <c r="N57" s="460"/>
      <c r="O57" s="428"/>
      <c r="P57" s="428"/>
      <c r="Q57" s="444">
        <f t="shared" ref="Q57:Q62" si="51">+R57+S57</f>
        <v>331.8</v>
      </c>
      <c r="R57" s="428">
        <v>316</v>
      </c>
      <c r="S57" s="428">
        <v>15.8</v>
      </c>
      <c r="T57" s="428"/>
      <c r="U57" s="431">
        <f t="shared" ref="U57:U63" si="52">+V57+W57</f>
        <v>331.8</v>
      </c>
      <c r="V57" s="431">
        <f t="shared" ref="V57:W63" si="53">+Y57+AB57+AE57</f>
        <v>316</v>
      </c>
      <c r="W57" s="431">
        <f t="shared" si="53"/>
        <v>15.8</v>
      </c>
      <c r="X57" s="425">
        <f t="shared" si="10"/>
        <v>331.8</v>
      </c>
      <c r="Y57" s="425">
        <v>316</v>
      </c>
      <c r="Z57" s="425">
        <v>15.8</v>
      </c>
      <c r="AA57" s="425"/>
      <c r="AB57" s="458"/>
      <c r="AC57" s="458"/>
      <c r="AD57" s="425"/>
      <c r="AE57" s="458"/>
      <c r="AF57" s="458"/>
      <c r="AG57" s="425"/>
      <c r="AH57" s="458"/>
      <c r="AI57" s="458"/>
      <c r="AJ57" s="425"/>
      <c r="AK57" s="428"/>
      <c r="AL57" s="142"/>
      <c r="AM57" s="449">
        <f>+AM56-AG55</f>
        <v>0</v>
      </c>
      <c r="AN57" s="449">
        <f t="shared" ref="AN57:AO57" si="54">+AN56-AH55</f>
        <v>0</v>
      </c>
      <c r="AO57" s="449">
        <f t="shared" si="54"/>
        <v>0</v>
      </c>
    </row>
    <row r="58" spans="1:41" ht="30" hidden="1">
      <c r="A58" s="138">
        <f t="shared" ref="A58:A67" si="55">+A57+1</f>
        <v>3</v>
      </c>
      <c r="B58" s="316" t="s">
        <v>143</v>
      </c>
      <c r="C58" s="138" t="s">
        <v>140</v>
      </c>
      <c r="D58" s="8"/>
      <c r="E58" s="8" t="s">
        <v>828</v>
      </c>
      <c r="F58" s="138" t="s">
        <v>52</v>
      </c>
      <c r="G58" s="425">
        <f>H58+I58</f>
        <v>936.9</v>
      </c>
      <c r="H58" s="425">
        <v>892.12</v>
      </c>
      <c r="I58" s="425">
        <v>44.78</v>
      </c>
      <c r="J58" s="431">
        <v>0</v>
      </c>
      <c r="K58" s="460"/>
      <c r="L58" s="431"/>
      <c r="M58" s="431"/>
      <c r="N58" s="460"/>
      <c r="O58" s="431"/>
      <c r="P58" s="431"/>
      <c r="Q58" s="444">
        <f t="shared" si="51"/>
        <v>936.9</v>
      </c>
      <c r="R58" s="431">
        <v>892.12</v>
      </c>
      <c r="S58" s="431">
        <v>44.78</v>
      </c>
      <c r="T58" s="431"/>
      <c r="U58" s="431">
        <f t="shared" si="52"/>
        <v>936.9</v>
      </c>
      <c r="V58" s="431">
        <f t="shared" si="53"/>
        <v>892.12</v>
      </c>
      <c r="W58" s="431">
        <f t="shared" si="53"/>
        <v>44.78</v>
      </c>
      <c r="X58" s="425">
        <f>Y58+Z58</f>
        <v>936.9</v>
      </c>
      <c r="Y58" s="425">
        <v>892.12</v>
      </c>
      <c r="Z58" s="425">
        <v>44.78</v>
      </c>
      <c r="AA58" s="425"/>
      <c r="AB58" s="458"/>
      <c r="AC58" s="458"/>
      <c r="AD58" s="425"/>
      <c r="AE58" s="458"/>
      <c r="AF58" s="458"/>
      <c r="AG58" s="425"/>
      <c r="AH58" s="458"/>
      <c r="AI58" s="458"/>
      <c r="AJ58" s="425"/>
      <c r="AK58" s="431"/>
      <c r="AL58" s="15"/>
    </row>
    <row r="59" spans="1:41" s="143" customFormat="1" ht="30" hidden="1">
      <c r="A59" s="138">
        <f t="shared" si="55"/>
        <v>4</v>
      </c>
      <c r="B59" s="316" t="s">
        <v>825</v>
      </c>
      <c r="C59" s="138" t="s">
        <v>144</v>
      </c>
      <c r="D59" s="138"/>
      <c r="E59" s="138" t="s">
        <v>826</v>
      </c>
      <c r="F59" s="138" t="s">
        <v>53</v>
      </c>
      <c r="G59" s="427">
        <f>H59+I59</f>
        <v>3000.9</v>
      </c>
      <c r="H59" s="425">
        <v>2858</v>
      </c>
      <c r="I59" s="425">
        <v>142.9</v>
      </c>
      <c r="J59" s="428">
        <v>0</v>
      </c>
      <c r="K59" s="460">
        <f>+L59+M59</f>
        <v>2308.7999999999997</v>
      </c>
      <c r="L59" s="428">
        <f>+H59-R59</f>
        <v>2208.6</v>
      </c>
      <c r="M59" s="428">
        <f>+I59-S59</f>
        <v>100.2</v>
      </c>
      <c r="N59" s="460"/>
      <c r="O59" s="428"/>
      <c r="P59" s="428"/>
      <c r="Q59" s="444">
        <f t="shared" si="51"/>
        <v>692.1</v>
      </c>
      <c r="R59" s="428">
        <v>649.4</v>
      </c>
      <c r="S59" s="428">
        <v>42.7</v>
      </c>
      <c r="T59" s="428"/>
      <c r="U59" s="431">
        <f t="shared" si="52"/>
        <v>692.1</v>
      </c>
      <c r="V59" s="431">
        <f t="shared" si="53"/>
        <v>649.4</v>
      </c>
      <c r="W59" s="431">
        <f t="shared" si="53"/>
        <v>42.7</v>
      </c>
      <c r="X59" s="425">
        <f t="shared" si="10"/>
        <v>0</v>
      </c>
      <c r="Y59" s="428"/>
      <c r="Z59" s="428"/>
      <c r="AA59" s="428">
        <f>+AB59+AC59</f>
        <v>692.1</v>
      </c>
      <c r="AB59" s="460">
        <v>649.4</v>
      </c>
      <c r="AC59" s="460">
        <v>42.7</v>
      </c>
      <c r="AD59" s="428"/>
      <c r="AE59" s="460"/>
      <c r="AF59" s="460"/>
      <c r="AG59" s="428"/>
      <c r="AH59" s="460"/>
      <c r="AI59" s="460"/>
      <c r="AJ59" s="428"/>
      <c r="AK59" s="428"/>
      <c r="AL59" s="142"/>
      <c r="AM59" s="358"/>
      <c r="AN59" s="358"/>
      <c r="AO59" s="358"/>
    </row>
    <row r="60" spans="1:41" s="143" customFormat="1" ht="60" hidden="1">
      <c r="A60" s="138">
        <f t="shared" si="55"/>
        <v>5</v>
      </c>
      <c r="B60" s="316" t="s">
        <v>904</v>
      </c>
      <c r="C60" s="138" t="s">
        <v>140</v>
      </c>
      <c r="D60" s="138"/>
      <c r="E60" s="147" t="s">
        <v>905</v>
      </c>
      <c r="F60" s="138" t="s">
        <v>53</v>
      </c>
      <c r="G60" s="427">
        <f t="shared" si="17"/>
        <v>2000.25</v>
      </c>
      <c r="H60" s="425">
        <v>1905</v>
      </c>
      <c r="I60" s="425">
        <v>95.25</v>
      </c>
      <c r="J60" s="428">
        <v>0</v>
      </c>
      <c r="K60" s="460">
        <f>+L60+M60</f>
        <v>0</v>
      </c>
      <c r="L60" s="428">
        <f t="shared" ref="L60:M63" si="56">+H60-R60</f>
        <v>0</v>
      </c>
      <c r="M60" s="428">
        <f t="shared" si="56"/>
        <v>0</v>
      </c>
      <c r="N60" s="460"/>
      <c r="O60" s="428"/>
      <c r="P60" s="428"/>
      <c r="Q60" s="444">
        <f t="shared" si="51"/>
        <v>2000.25</v>
      </c>
      <c r="R60" s="428">
        <v>1905</v>
      </c>
      <c r="S60" s="428">
        <v>95.25</v>
      </c>
      <c r="T60" s="428"/>
      <c r="U60" s="431">
        <f t="shared" si="52"/>
        <v>2000.25</v>
      </c>
      <c r="V60" s="431">
        <f t="shared" si="53"/>
        <v>1905</v>
      </c>
      <c r="W60" s="431">
        <f t="shared" si="53"/>
        <v>95.25</v>
      </c>
      <c r="X60" s="425">
        <f t="shared" si="10"/>
        <v>0</v>
      </c>
      <c r="Y60" s="428"/>
      <c r="Z60" s="428"/>
      <c r="AA60" s="428">
        <f>+AB60+AC60</f>
        <v>2000.25</v>
      </c>
      <c r="AB60" s="460">
        <v>1905</v>
      </c>
      <c r="AC60" s="460">
        <v>95.25</v>
      </c>
      <c r="AD60" s="428"/>
      <c r="AE60" s="460"/>
      <c r="AF60" s="460"/>
      <c r="AG60" s="428"/>
      <c r="AH60" s="460"/>
      <c r="AI60" s="460"/>
      <c r="AJ60" s="428"/>
      <c r="AK60" s="428"/>
      <c r="AL60" s="142"/>
      <c r="AM60" s="358"/>
      <c r="AN60" s="358"/>
      <c r="AO60" s="358"/>
    </row>
    <row r="61" spans="1:41" ht="54" hidden="1" customHeight="1">
      <c r="A61" s="138">
        <f t="shared" si="55"/>
        <v>6</v>
      </c>
      <c r="B61" s="316" t="s">
        <v>908</v>
      </c>
      <c r="C61" s="138" t="s">
        <v>145</v>
      </c>
      <c r="D61" s="8"/>
      <c r="E61" s="20" t="s">
        <v>142</v>
      </c>
      <c r="F61" s="8" t="s">
        <v>54</v>
      </c>
      <c r="G61" s="425">
        <f t="shared" si="17"/>
        <v>599.51</v>
      </c>
      <c r="H61" s="425">
        <v>571.03</v>
      </c>
      <c r="I61" s="425">
        <v>28.48</v>
      </c>
      <c r="J61" s="431">
        <v>0</v>
      </c>
      <c r="K61" s="460">
        <f>+L61+M61</f>
        <v>4.5299999999999727</v>
      </c>
      <c r="L61" s="428">
        <f t="shared" si="56"/>
        <v>4.5299999999999727</v>
      </c>
      <c r="M61" s="428"/>
      <c r="N61" s="460">
        <f>+O61+P61</f>
        <v>4.5199999999999996</v>
      </c>
      <c r="O61" s="431"/>
      <c r="P61" s="431">
        <f>+S61-I61</f>
        <v>4.5199999999999996</v>
      </c>
      <c r="Q61" s="444">
        <f t="shared" si="51"/>
        <v>599.5</v>
      </c>
      <c r="R61" s="431">
        <v>566.5</v>
      </c>
      <c r="S61" s="431">
        <v>33</v>
      </c>
      <c r="T61" s="431"/>
      <c r="U61" s="431">
        <f t="shared" si="52"/>
        <v>599.5</v>
      </c>
      <c r="V61" s="431">
        <f t="shared" si="53"/>
        <v>566.5</v>
      </c>
      <c r="W61" s="431">
        <f t="shared" si="53"/>
        <v>33</v>
      </c>
      <c r="X61" s="425">
        <f t="shared" si="10"/>
        <v>0</v>
      </c>
      <c r="Y61" s="431"/>
      <c r="Z61" s="431"/>
      <c r="AA61" s="431"/>
      <c r="AB61" s="460"/>
      <c r="AC61" s="460"/>
      <c r="AD61" s="428">
        <f t="shared" ref="AD61:AD62" si="57">+AE61+AF61</f>
        <v>599.5</v>
      </c>
      <c r="AE61" s="460">
        <v>566.5</v>
      </c>
      <c r="AF61" s="460">
        <v>33</v>
      </c>
      <c r="AG61" s="431"/>
      <c r="AH61" s="460"/>
      <c r="AI61" s="460"/>
      <c r="AJ61" s="431"/>
      <c r="AK61" s="431"/>
      <c r="AL61" s="15"/>
    </row>
    <row r="62" spans="1:41" ht="45" hidden="1">
      <c r="A62" s="138">
        <f t="shared" si="55"/>
        <v>7</v>
      </c>
      <c r="B62" s="319" t="s">
        <v>146</v>
      </c>
      <c r="C62" s="8" t="s">
        <v>145</v>
      </c>
      <c r="D62" s="8"/>
      <c r="E62" s="20" t="s">
        <v>142</v>
      </c>
      <c r="F62" s="8" t="s">
        <v>54</v>
      </c>
      <c r="G62" s="425">
        <f t="shared" si="17"/>
        <v>506.1</v>
      </c>
      <c r="H62" s="425">
        <v>482</v>
      </c>
      <c r="I62" s="425">
        <v>24.1</v>
      </c>
      <c r="J62" s="431">
        <v>0</v>
      </c>
      <c r="K62" s="460">
        <f>+L62+M62</f>
        <v>3.3999999999999773</v>
      </c>
      <c r="L62" s="428">
        <f t="shared" si="56"/>
        <v>3.3999999999999773</v>
      </c>
      <c r="M62" s="428"/>
      <c r="N62" s="460">
        <f>+O62+P62</f>
        <v>3.7999999999999972</v>
      </c>
      <c r="O62" s="431"/>
      <c r="P62" s="431">
        <f>+S62-I62</f>
        <v>3.7999999999999972</v>
      </c>
      <c r="Q62" s="444">
        <f t="shared" si="51"/>
        <v>506.5</v>
      </c>
      <c r="R62" s="431">
        <v>478.6</v>
      </c>
      <c r="S62" s="431">
        <v>27.9</v>
      </c>
      <c r="T62" s="431"/>
      <c r="U62" s="431">
        <f t="shared" si="52"/>
        <v>506.5</v>
      </c>
      <c r="V62" s="431">
        <f t="shared" si="53"/>
        <v>478.6</v>
      </c>
      <c r="W62" s="431">
        <f t="shared" si="53"/>
        <v>27.9</v>
      </c>
      <c r="X62" s="425">
        <f t="shared" si="10"/>
        <v>0</v>
      </c>
      <c r="Y62" s="431"/>
      <c r="Z62" s="431"/>
      <c r="AA62" s="431"/>
      <c r="AB62" s="460"/>
      <c r="AC62" s="460"/>
      <c r="AD62" s="428">
        <f t="shared" si="57"/>
        <v>506.5</v>
      </c>
      <c r="AE62" s="460">
        <v>478.6</v>
      </c>
      <c r="AF62" s="460">
        <v>27.9</v>
      </c>
      <c r="AG62" s="431"/>
      <c r="AH62" s="460"/>
      <c r="AI62" s="460"/>
      <c r="AJ62" s="431"/>
      <c r="AK62" s="431"/>
      <c r="AL62" s="15"/>
    </row>
    <row r="63" spans="1:41" ht="60" hidden="1">
      <c r="A63" s="138">
        <f t="shared" si="55"/>
        <v>8</v>
      </c>
      <c r="B63" s="319" t="s">
        <v>1137</v>
      </c>
      <c r="C63" s="8" t="s">
        <v>138</v>
      </c>
      <c r="D63" s="8"/>
      <c r="E63" s="20"/>
      <c r="F63" s="8" t="s">
        <v>1173</v>
      </c>
      <c r="G63" s="427">
        <f>H63+I63</f>
        <v>3000.9</v>
      </c>
      <c r="H63" s="427">
        <v>2858</v>
      </c>
      <c r="I63" s="427">
        <v>142.9</v>
      </c>
      <c r="J63" s="428">
        <v>0</v>
      </c>
      <c r="K63" s="460">
        <f>+L63+M63</f>
        <v>100.90000000000019</v>
      </c>
      <c r="L63" s="428">
        <f t="shared" si="56"/>
        <v>73.300000000000182</v>
      </c>
      <c r="M63" s="428">
        <f t="shared" si="56"/>
        <v>27.600000000000009</v>
      </c>
      <c r="N63" s="460">
        <f>+O63+P63</f>
        <v>0</v>
      </c>
      <c r="O63" s="431"/>
      <c r="P63" s="431"/>
      <c r="Q63" s="431">
        <f>+R63+S63</f>
        <v>2900</v>
      </c>
      <c r="R63" s="460">
        <v>2784.7</v>
      </c>
      <c r="S63" s="460">
        <v>115.3</v>
      </c>
      <c r="T63" s="513" t="s">
        <v>1172</v>
      </c>
      <c r="U63" s="431">
        <f t="shared" si="52"/>
        <v>1622.9</v>
      </c>
      <c r="V63" s="431">
        <f t="shared" si="53"/>
        <v>1533.7</v>
      </c>
      <c r="W63" s="431">
        <f t="shared" si="53"/>
        <v>89.2</v>
      </c>
      <c r="X63" s="425"/>
      <c r="Y63" s="431"/>
      <c r="Z63" s="431"/>
      <c r="AA63" s="431"/>
      <c r="AB63" s="460"/>
      <c r="AC63" s="460"/>
      <c r="AD63" s="428">
        <f>+AE63+AF63</f>
        <v>1622.9</v>
      </c>
      <c r="AE63" s="460">
        <v>1533.7</v>
      </c>
      <c r="AF63" s="460">
        <v>89.2</v>
      </c>
      <c r="AG63" s="431">
        <f t="shared" ref="AG63:AG67" si="58">+AH63+AI63</f>
        <v>1277.0999999999997</v>
      </c>
      <c r="AH63" s="460">
        <f>2784.7-1533.7</f>
        <v>1250.9999999999998</v>
      </c>
      <c r="AI63" s="460">
        <f>115.3-89.2</f>
        <v>26.099999999999994</v>
      </c>
      <c r="AJ63" s="431"/>
      <c r="AK63" s="431"/>
      <c r="AL63" s="431"/>
    </row>
    <row r="64" spans="1:41" ht="60" hidden="1">
      <c r="A64" s="138">
        <f t="shared" si="55"/>
        <v>9</v>
      </c>
      <c r="B64" s="319" t="s">
        <v>1136</v>
      </c>
      <c r="C64" s="8" t="s">
        <v>138</v>
      </c>
      <c r="D64" s="8"/>
      <c r="E64" s="20"/>
      <c r="F64" s="8" t="s">
        <v>55</v>
      </c>
      <c r="G64" s="425"/>
      <c r="H64" s="425"/>
      <c r="I64" s="425"/>
      <c r="J64" s="431"/>
      <c r="K64" s="460"/>
      <c r="L64" s="431"/>
      <c r="M64" s="431"/>
      <c r="N64" s="431">
        <f>+O64+P64</f>
        <v>1249.6100000000001</v>
      </c>
      <c r="O64" s="460">
        <v>1187.1300000000001</v>
      </c>
      <c r="P64" s="460">
        <v>62.48</v>
      </c>
      <c r="Q64" s="431">
        <f>+R64+S64</f>
        <v>1249.6100000000001</v>
      </c>
      <c r="R64" s="460">
        <v>1187.1300000000001</v>
      </c>
      <c r="S64" s="460">
        <v>62.48</v>
      </c>
      <c r="T64" s="503" t="s">
        <v>1169</v>
      </c>
      <c r="U64" s="431"/>
      <c r="V64" s="431"/>
      <c r="W64" s="431"/>
      <c r="X64" s="425"/>
      <c r="Y64" s="431"/>
      <c r="Z64" s="431"/>
      <c r="AA64" s="431"/>
      <c r="AB64" s="460"/>
      <c r="AC64" s="460"/>
      <c r="AD64" s="428"/>
      <c r="AE64" s="460"/>
      <c r="AF64" s="460"/>
      <c r="AG64" s="431">
        <f>+AH64+AI64</f>
        <v>1249.6100000000001</v>
      </c>
      <c r="AH64" s="460">
        <v>1187.1300000000001</v>
      </c>
      <c r="AI64" s="460">
        <v>62.48</v>
      </c>
      <c r="AJ64" s="431"/>
      <c r="AK64" s="431"/>
      <c r="AL64" s="431"/>
    </row>
    <row r="65" spans="1:41" ht="45" hidden="1">
      <c r="A65" s="138">
        <f t="shared" si="55"/>
        <v>10</v>
      </c>
      <c r="B65" s="319" t="s">
        <v>1138</v>
      </c>
      <c r="C65" s="8" t="s">
        <v>1141</v>
      </c>
      <c r="D65" s="8"/>
      <c r="E65" s="20"/>
      <c r="F65" s="8" t="s">
        <v>55</v>
      </c>
      <c r="G65" s="425"/>
      <c r="H65" s="425"/>
      <c r="I65" s="425"/>
      <c r="J65" s="431"/>
      <c r="K65" s="460"/>
      <c r="L65" s="431"/>
      <c r="M65" s="431"/>
      <c r="N65" s="431">
        <f t="shared" ref="N65:N67" si="59">+O65+P65</f>
        <v>400</v>
      </c>
      <c r="O65" s="460">
        <v>380</v>
      </c>
      <c r="P65" s="460">
        <v>20</v>
      </c>
      <c r="Q65" s="431">
        <f t="shared" ref="Q65:Q67" si="60">+R65+S65</f>
        <v>400</v>
      </c>
      <c r="R65" s="460">
        <v>380</v>
      </c>
      <c r="S65" s="460">
        <v>20</v>
      </c>
      <c r="T65" s="503" t="s">
        <v>1169</v>
      </c>
      <c r="U65" s="431"/>
      <c r="V65" s="431"/>
      <c r="W65" s="431"/>
      <c r="X65" s="425"/>
      <c r="Y65" s="431"/>
      <c r="Z65" s="431"/>
      <c r="AA65" s="431"/>
      <c r="AB65" s="460"/>
      <c r="AC65" s="460"/>
      <c r="AD65" s="428"/>
      <c r="AE65" s="460"/>
      <c r="AF65" s="460"/>
      <c r="AG65" s="431">
        <f t="shared" si="58"/>
        <v>400</v>
      </c>
      <c r="AH65" s="460">
        <v>380</v>
      </c>
      <c r="AI65" s="460">
        <v>20</v>
      </c>
      <c r="AJ65" s="431"/>
      <c r="AK65" s="431"/>
      <c r="AL65" s="15"/>
    </row>
    <row r="66" spans="1:41" ht="45" hidden="1">
      <c r="A66" s="138">
        <f t="shared" si="55"/>
        <v>11</v>
      </c>
      <c r="B66" s="319" t="s">
        <v>1139</v>
      </c>
      <c r="C66" s="8" t="s">
        <v>145</v>
      </c>
      <c r="D66" s="8"/>
      <c r="E66" s="20"/>
      <c r="F66" s="8" t="s">
        <v>55</v>
      </c>
      <c r="G66" s="425"/>
      <c r="H66" s="425"/>
      <c r="I66" s="425"/>
      <c r="J66" s="431"/>
      <c r="K66" s="460"/>
      <c r="L66" s="431"/>
      <c r="M66" s="431"/>
      <c r="N66" s="431">
        <f t="shared" si="59"/>
        <v>400</v>
      </c>
      <c r="O66" s="460">
        <v>380</v>
      </c>
      <c r="P66" s="460">
        <v>20</v>
      </c>
      <c r="Q66" s="431">
        <f t="shared" si="60"/>
        <v>400</v>
      </c>
      <c r="R66" s="460">
        <v>380</v>
      </c>
      <c r="S66" s="460">
        <v>20</v>
      </c>
      <c r="T66" s="503" t="s">
        <v>1169</v>
      </c>
      <c r="U66" s="431"/>
      <c r="V66" s="431"/>
      <c r="W66" s="431"/>
      <c r="X66" s="425"/>
      <c r="Y66" s="431"/>
      <c r="Z66" s="431"/>
      <c r="AA66" s="431"/>
      <c r="AB66" s="460"/>
      <c r="AC66" s="460"/>
      <c r="AD66" s="428"/>
      <c r="AE66" s="460"/>
      <c r="AF66" s="460"/>
      <c r="AG66" s="431">
        <f t="shared" si="58"/>
        <v>400</v>
      </c>
      <c r="AH66" s="460">
        <v>380</v>
      </c>
      <c r="AI66" s="460">
        <v>20</v>
      </c>
      <c r="AJ66" s="431"/>
      <c r="AK66" s="431"/>
      <c r="AL66" s="15"/>
    </row>
    <row r="67" spans="1:41" ht="45" hidden="1">
      <c r="A67" s="138">
        <f t="shared" si="55"/>
        <v>12</v>
      </c>
      <c r="B67" s="319" t="s">
        <v>1140</v>
      </c>
      <c r="C67" s="8" t="s">
        <v>140</v>
      </c>
      <c r="D67" s="8"/>
      <c r="E67" s="20"/>
      <c r="F67" s="8" t="s">
        <v>55</v>
      </c>
      <c r="G67" s="425"/>
      <c r="H67" s="425"/>
      <c r="I67" s="425"/>
      <c r="J67" s="431"/>
      <c r="K67" s="460"/>
      <c r="L67" s="431"/>
      <c r="M67" s="431"/>
      <c r="N67" s="431">
        <f t="shared" si="59"/>
        <v>359.7</v>
      </c>
      <c r="O67" s="460">
        <v>342.7</v>
      </c>
      <c r="P67" s="460">
        <v>17</v>
      </c>
      <c r="Q67" s="431">
        <f t="shared" si="60"/>
        <v>359.7</v>
      </c>
      <c r="R67" s="460">
        <v>342.7</v>
      </c>
      <c r="S67" s="460">
        <v>17</v>
      </c>
      <c r="T67" s="503" t="s">
        <v>1169</v>
      </c>
      <c r="U67" s="431"/>
      <c r="V67" s="431"/>
      <c r="W67" s="431"/>
      <c r="X67" s="425"/>
      <c r="Y67" s="431"/>
      <c r="Z67" s="431"/>
      <c r="AA67" s="431"/>
      <c r="AB67" s="460"/>
      <c r="AC67" s="460"/>
      <c r="AD67" s="428"/>
      <c r="AE67" s="460"/>
      <c r="AF67" s="460"/>
      <c r="AG67" s="431">
        <f t="shared" si="58"/>
        <v>359.7</v>
      </c>
      <c r="AH67" s="460">
        <v>342.7</v>
      </c>
      <c r="AI67" s="460">
        <v>17</v>
      </c>
      <c r="AJ67" s="431"/>
      <c r="AK67" s="431"/>
      <c r="AL67" s="15"/>
    </row>
    <row r="68" spans="1:41" s="14" customFormat="1" ht="23.25" customHeight="1">
      <c r="A68" s="4" t="s">
        <v>991</v>
      </c>
      <c r="B68" s="483" t="s">
        <v>148</v>
      </c>
      <c r="C68" s="402"/>
      <c r="D68" s="402"/>
      <c r="E68" s="401">
        <v>0</v>
      </c>
      <c r="F68" s="401"/>
      <c r="G68" s="426">
        <f>SUM(G69:G82)</f>
        <v>10103.24</v>
      </c>
      <c r="H68" s="426">
        <f t="shared" ref="H68:T68" si="61">SUM(H69:H82)</f>
        <v>9621.49</v>
      </c>
      <c r="I68" s="426">
        <f t="shared" si="61"/>
        <v>481.75</v>
      </c>
      <c r="J68" s="426">
        <f t="shared" si="61"/>
        <v>0</v>
      </c>
      <c r="K68" s="426">
        <f t="shared" si="61"/>
        <v>659.27559999999994</v>
      </c>
      <c r="L68" s="426">
        <f t="shared" si="61"/>
        <v>642.63559999999995</v>
      </c>
      <c r="M68" s="426">
        <f t="shared" si="61"/>
        <v>16.64</v>
      </c>
      <c r="N68" s="426">
        <f t="shared" si="61"/>
        <v>659.27559999999994</v>
      </c>
      <c r="O68" s="426">
        <f t="shared" si="61"/>
        <v>642.63559999999995</v>
      </c>
      <c r="P68" s="426">
        <f t="shared" si="61"/>
        <v>16.64</v>
      </c>
      <c r="Q68" s="426">
        <f t="shared" si="61"/>
        <v>10103.239999999998</v>
      </c>
      <c r="R68" s="426">
        <f t="shared" si="61"/>
        <v>9621.49</v>
      </c>
      <c r="S68" s="426">
        <f t="shared" si="61"/>
        <v>481.75</v>
      </c>
      <c r="T68" s="426">
        <f t="shared" si="61"/>
        <v>0</v>
      </c>
      <c r="U68" s="426">
        <f t="shared" ref="U68:W68" si="62">SUM(U69:U81)</f>
        <v>6720.6643999999997</v>
      </c>
      <c r="V68" s="426">
        <f t="shared" si="62"/>
        <v>6372.0544</v>
      </c>
      <c r="W68" s="426">
        <f t="shared" si="62"/>
        <v>348.61</v>
      </c>
      <c r="X68" s="426">
        <f>SUM(X69:X81)</f>
        <v>1818.69</v>
      </c>
      <c r="Y68" s="426">
        <f>SUM(Y69:Y81)</f>
        <v>1731.69</v>
      </c>
      <c r="Z68" s="426">
        <f>SUM(Z69:Z81)</f>
        <v>87</v>
      </c>
      <c r="AA68" s="426">
        <f t="shared" ref="AA68:AF68" si="63">SUM(AA69:AA81)</f>
        <v>2422.0244000000002</v>
      </c>
      <c r="AB68" s="426">
        <f t="shared" si="63"/>
        <v>2296.6644000000001</v>
      </c>
      <c r="AC68" s="426">
        <f t="shared" si="63"/>
        <v>125.36</v>
      </c>
      <c r="AD68" s="426">
        <f t="shared" si="63"/>
        <v>2479.9499999999998</v>
      </c>
      <c r="AE68" s="426">
        <f t="shared" si="63"/>
        <v>2343.6999999999998</v>
      </c>
      <c r="AF68" s="426">
        <f t="shared" si="63"/>
        <v>136.25</v>
      </c>
      <c r="AG68" s="426">
        <f>SUM(AG69:AG82)</f>
        <v>3382.5756000000001</v>
      </c>
      <c r="AH68" s="426">
        <f t="shared" ref="AH68:AI68" si="64">SUM(AH69:AH82)</f>
        <v>3249.4356000000002</v>
      </c>
      <c r="AI68" s="426">
        <f t="shared" si="64"/>
        <v>133.13999999999999</v>
      </c>
      <c r="AJ68" s="426"/>
      <c r="AK68" s="426">
        <f>SUM(AK69:AK81)</f>
        <v>0</v>
      </c>
      <c r="AL68" s="16"/>
      <c r="AM68" s="357">
        <f>+'NĂM 2022'!K39+'NĂM 2023'!N35+'NĂM 2024'!J36+'NĂM 2025'!J35</f>
        <v>10103.240000000002</v>
      </c>
      <c r="AN68" s="357">
        <f>+'NĂM 2022'!L39+'NĂM 2023'!O35+'NĂM 2024'!K36+'NĂM 2025'!K35</f>
        <v>9621.4900000000016</v>
      </c>
      <c r="AO68" s="357">
        <f>+'NĂM 2022'!M39+'NĂM 2023'!P35+'NĂM 2024'!L36+'NĂM 2025'!L35</f>
        <v>481.75</v>
      </c>
    </row>
    <row r="69" spans="1:41" ht="75" hidden="1">
      <c r="A69" s="19">
        <v>1</v>
      </c>
      <c r="B69" s="320" t="s">
        <v>149</v>
      </c>
      <c r="C69" s="19" t="s">
        <v>150</v>
      </c>
      <c r="D69" s="19"/>
      <c r="E69" s="19" t="s">
        <v>151</v>
      </c>
      <c r="F69" s="19" t="s">
        <v>52</v>
      </c>
      <c r="G69" s="425">
        <f t="shared" si="17"/>
        <v>998</v>
      </c>
      <c r="H69" s="425">
        <v>950</v>
      </c>
      <c r="I69" s="425">
        <v>48</v>
      </c>
      <c r="J69" s="431"/>
      <c r="K69" s="460">
        <f>+G69-Q69</f>
        <v>0</v>
      </c>
      <c r="L69" s="431"/>
      <c r="M69" s="431"/>
      <c r="N69" s="460"/>
      <c r="O69" s="431"/>
      <c r="P69" s="431"/>
      <c r="Q69" s="444">
        <f>+R69+S69</f>
        <v>998</v>
      </c>
      <c r="R69" s="431">
        <v>950</v>
      </c>
      <c r="S69" s="431">
        <v>48</v>
      </c>
      <c r="T69" s="431"/>
      <c r="U69" s="431">
        <f>+V69+W69</f>
        <v>998</v>
      </c>
      <c r="V69" s="431">
        <f>+Y69+AB69+AE69</f>
        <v>950</v>
      </c>
      <c r="W69" s="431">
        <f>+Z69+AC69+AF69</f>
        <v>48</v>
      </c>
      <c r="X69" s="425">
        <f t="shared" si="10"/>
        <v>998</v>
      </c>
      <c r="Y69" s="425">
        <v>950</v>
      </c>
      <c r="Z69" s="425">
        <v>48</v>
      </c>
      <c r="AA69" s="425"/>
      <c r="AB69" s="458"/>
      <c r="AC69" s="458"/>
      <c r="AD69" s="425"/>
      <c r="AE69" s="458"/>
      <c r="AF69" s="458"/>
      <c r="AG69" s="425"/>
      <c r="AH69" s="458"/>
      <c r="AI69" s="458"/>
      <c r="AJ69" s="425"/>
      <c r="AK69" s="431"/>
      <c r="AL69" s="15"/>
      <c r="AM69" s="482">
        <f>+G68-U68</f>
        <v>3382.5756000000001</v>
      </c>
      <c r="AN69" s="482">
        <f>+H68-V68</f>
        <v>3249.4355999999998</v>
      </c>
      <c r="AO69" s="482">
        <f>+I68-W68</f>
        <v>133.13999999999999</v>
      </c>
    </row>
    <row r="70" spans="1:41" ht="45" hidden="1">
      <c r="A70" s="19">
        <f>+A69+1</f>
        <v>2</v>
      </c>
      <c r="B70" s="320" t="s">
        <v>152</v>
      </c>
      <c r="C70" s="19" t="s">
        <v>153</v>
      </c>
      <c r="D70" s="19"/>
      <c r="E70" s="19" t="s">
        <v>154</v>
      </c>
      <c r="F70" s="19" t="s">
        <v>52</v>
      </c>
      <c r="G70" s="425">
        <f t="shared" si="17"/>
        <v>820.69</v>
      </c>
      <c r="H70" s="425">
        <v>781.69</v>
      </c>
      <c r="I70" s="425">
        <v>39</v>
      </c>
      <c r="J70" s="431"/>
      <c r="K70" s="460">
        <f t="shared" ref="K70:K81" si="65">+G70-Q70</f>
        <v>0</v>
      </c>
      <c r="L70" s="431"/>
      <c r="M70" s="431"/>
      <c r="N70" s="460"/>
      <c r="O70" s="431"/>
      <c r="P70" s="431"/>
      <c r="Q70" s="444">
        <f t="shared" ref="Q70:Q78" si="66">+R70+S70</f>
        <v>820.69</v>
      </c>
      <c r="R70" s="431">
        <v>781.69</v>
      </c>
      <c r="S70" s="431">
        <v>39</v>
      </c>
      <c r="T70" s="431"/>
      <c r="U70" s="431">
        <f t="shared" ref="U70:U81" si="67">+V70+W70</f>
        <v>820.69</v>
      </c>
      <c r="V70" s="431">
        <f t="shared" ref="V70:W81" si="68">+Y70+AB70+AE70</f>
        <v>781.69</v>
      </c>
      <c r="W70" s="431">
        <f t="shared" si="68"/>
        <v>39</v>
      </c>
      <c r="X70" s="425">
        <f t="shared" si="10"/>
        <v>820.69</v>
      </c>
      <c r="Y70" s="425">
        <v>781.69</v>
      </c>
      <c r="Z70" s="425">
        <v>39</v>
      </c>
      <c r="AA70" s="425"/>
      <c r="AB70" s="458"/>
      <c r="AC70" s="458"/>
      <c r="AD70" s="425"/>
      <c r="AE70" s="458"/>
      <c r="AF70" s="458"/>
      <c r="AG70" s="425"/>
      <c r="AH70" s="458"/>
      <c r="AI70" s="458"/>
      <c r="AJ70" s="425"/>
      <c r="AK70" s="431"/>
      <c r="AL70" s="15"/>
      <c r="AM70" s="490">
        <f>+AM69-AG68</f>
        <v>0</v>
      </c>
      <c r="AN70" s="490">
        <f t="shared" ref="AN70:AO70" si="69">+AN69-AH68</f>
        <v>0</v>
      </c>
      <c r="AO70" s="482">
        <f t="shared" si="69"/>
        <v>0</v>
      </c>
    </row>
    <row r="71" spans="1:41" ht="75" hidden="1">
      <c r="A71" s="19">
        <f t="shared" ref="A71:A82" si="70">+A70+1</f>
        <v>3</v>
      </c>
      <c r="B71" s="320" t="s">
        <v>155</v>
      </c>
      <c r="C71" s="19" t="s">
        <v>156</v>
      </c>
      <c r="D71" s="19"/>
      <c r="E71" s="19" t="s">
        <v>151</v>
      </c>
      <c r="F71" s="19" t="s">
        <v>53</v>
      </c>
      <c r="G71" s="425">
        <f t="shared" si="17"/>
        <v>998</v>
      </c>
      <c r="H71" s="425">
        <v>950</v>
      </c>
      <c r="I71" s="425">
        <v>48</v>
      </c>
      <c r="J71" s="431"/>
      <c r="K71" s="460">
        <f>+L71+M71</f>
        <v>182</v>
      </c>
      <c r="L71" s="431">
        <f>+H71-R71</f>
        <v>176</v>
      </c>
      <c r="M71" s="431">
        <f>+I71-S71</f>
        <v>6</v>
      </c>
      <c r="N71" s="460"/>
      <c r="O71" s="431"/>
      <c r="P71" s="431"/>
      <c r="Q71" s="444">
        <f t="shared" si="66"/>
        <v>816</v>
      </c>
      <c r="R71" s="431">
        <v>774</v>
      </c>
      <c r="S71" s="431">
        <v>42</v>
      </c>
      <c r="T71" s="431"/>
      <c r="U71" s="431">
        <f t="shared" si="67"/>
        <v>816</v>
      </c>
      <c r="V71" s="431">
        <f t="shared" si="68"/>
        <v>774</v>
      </c>
      <c r="W71" s="431">
        <f t="shared" si="68"/>
        <v>42</v>
      </c>
      <c r="X71" s="425">
        <f t="shared" si="10"/>
        <v>0</v>
      </c>
      <c r="Y71" s="431"/>
      <c r="Z71" s="431"/>
      <c r="AA71" s="431">
        <f>+AB71+AC71</f>
        <v>816</v>
      </c>
      <c r="AB71" s="460">
        <v>774</v>
      </c>
      <c r="AC71" s="460">
        <v>42</v>
      </c>
      <c r="AD71" s="431"/>
      <c r="AE71" s="460"/>
      <c r="AF71" s="460"/>
      <c r="AG71" s="431"/>
      <c r="AH71" s="460"/>
      <c r="AI71" s="460"/>
      <c r="AJ71" s="431"/>
      <c r="AK71" s="431"/>
      <c r="AL71" s="15"/>
      <c r="AM71" s="489">
        <f>+AM69-AG79-AG80-AG81</f>
        <v>648.77560000000017</v>
      </c>
      <c r="AN71" s="489">
        <f t="shared" ref="AN71:AO71" si="71">+AN69-AH79-AH80-AH81</f>
        <v>642.63559999999984</v>
      </c>
      <c r="AO71" s="489">
        <f t="shared" si="71"/>
        <v>6.1399999999999864</v>
      </c>
    </row>
    <row r="72" spans="1:41" ht="75" hidden="1">
      <c r="A72" s="19">
        <f t="shared" si="70"/>
        <v>4</v>
      </c>
      <c r="B72" s="320" t="s">
        <v>157</v>
      </c>
      <c r="C72" s="19" t="s">
        <v>158</v>
      </c>
      <c r="D72" s="19"/>
      <c r="E72" s="8" t="s">
        <v>159</v>
      </c>
      <c r="F72" s="19" t="s">
        <v>53</v>
      </c>
      <c r="G72" s="425">
        <f t="shared" si="17"/>
        <v>499</v>
      </c>
      <c r="H72" s="425">
        <v>475</v>
      </c>
      <c r="I72" s="425">
        <v>24</v>
      </c>
      <c r="J72" s="431">
        <v>0</v>
      </c>
      <c r="K72" s="460">
        <f t="shared" ref="K72:K75" si="72">+L72+M72</f>
        <v>91</v>
      </c>
      <c r="L72" s="431">
        <f t="shared" ref="L72:M75" si="73">+H72-R72</f>
        <v>88</v>
      </c>
      <c r="M72" s="431">
        <f t="shared" si="73"/>
        <v>3</v>
      </c>
      <c r="N72" s="460"/>
      <c r="O72" s="431"/>
      <c r="P72" s="431"/>
      <c r="Q72" s="444">
        <f t="shared" si="66"/>
        <v>408</v>
      </c>
      <c r="R72" s="431">
        <v>387</v>
      </c>
      <c r="S72" s="431">
        <v>21</v>
      </c>
      <c r="T72" s="431"/>
      <c r="U72" s="431">
        <f t="shared" si="67"/>
        <v>408</v>
      </c>
      <c r="V72" s="431">
        <f t="shared" si="68"/>
        <v>387</v>
      </c>
      <c r="W72" s="431">
        <f t="shared" si="68"/>
        <v>21</v>
      </c>
      <c r="X72" s="425">
        <f t="shared" si="10"/>
        <v>0</v>
      </c>
      <c r="Y72" s="431"/>
      <c r="Z72" s="431"/>
      <c r="AA72" s="431">
        <f t="shared" ref="AA72:AA74" si="74">+AB72+AC72</f>
        <v>408</v>
      </c>
      <c r="AB72" s="460">
        <v>387</v>
      </c>
      <c r="AC72" s="460">
        <v>21</v>
      </c>
      <c r="AD72" s="431"/>
      <c r="AE72" s="460"/>
      <c r="AF72" s="460"/>
      <c r="AG72" s="431"/>
      <c r="AH72" s="460"/>
      <c r="AI72" s="460"/>
      <c r="AJ72" s="431"/>
      <c r="AK72" s="431"/>
      <c r="AL72" s="15"/>
    </row>
    <row r="73" spans="1:41" ht="30" hidden="1">
      <c r="A73" s="19">
        <f t="shared" si="70"/>
        <v>5</v>
      </c>
      <c r="B73" s="320" t="s">
        <v>160</v>
      </c>
      <c r="C73" s="19" t="s">
        <v>161</v>
      </c>
      <c r="D73" s="19"/>
      <c r="E73" s="19" t="s">
        <v>162</v>
      </c>
      <c r="F73" s="19" t="s">
        <v>53</v>
      </c>
      <c r="G73" s="425">
        <f t="shared" si="17"/>
        <v>996</v>
      </c>
      <c r="H73" s="425">
        <v>950</v>
      </c>
      <c r="I73" s="425">
        <v>46</v>
      </c>
      <c r="J73" s="431">
        <v>0</v>
      </c>
      <c r="K73" s="460">
        <f t="shared" si="72"/>
        <v>206.8356</v>
      </c>
      <c r="L73" s="431">
        <f t="shared" si="73"/>
        <v>200.8356</v>
      </c>
      <c r="M73" s="431">
        <f t="shared" si="73"/>
        <v>6</v>
      </c>
      <c r="N73" s="460"/>
      <c r="O73" s="431"/>
      <c r="P73" s="431"/>
      <c r="Q73" s="444">
        <f t="shared" si="66"/>
        <v>789.1644</v>
      </c>
      <c r="R73" s="431">
        <v>749.1644</v>
      </c>
      <c r="S73" s="431">
        <v>40</v>
      </c>
      <c r="T73" s="431"/>
      <c r="U73" s="431">
        <f t="shared" si="67"/>
        <v>789.1644</v>
      </c>
      <c r="V73" s="431">
        <f t="shared" si="68"/>
        <v>749.1644</v>
      </c>
      <c r="W73" s="431">
        <f t="shared" si="68"/>
        <v>40</v>
      </c>
      <c r="X73" s="425">
        <f t="shared" si="10"/>
        <v>0</v>
      </c>
      <c r="Y73" s="431"/>
      <c r="Z73" s="431"/>
      <c r="AA73" s="431">
        <f t="shared" si="74"/>
        <v>789.1644</v>
      </c>
      <c r="AB73" s="460">
        <f>774-24.8356</f>
        <v>749.1644</v>
      </c>
      <c r="AC73" s="460">
        <v>40</v>
      </c>
      <c r="AD73" s="431"/>
      <c r="AE73" s="460"/>
      <c r="AF73" s="460"/>
      <c r="AG73" s="431"/>
      <c r="AH73" s="460"/>
      <c r="AI73" s="460"/>
      <c r="AJ73" s="431"/>
      <c r="AK73" s="431"/>
      <c r="AL73" s="15"/>
    </row>
    <row r="74" spans="1:41" ht="30" hidden="1">
      <c r="A74" s="19">
        <f t="shared" si="70"/>
        <v>6</v>
      </c>
      <c r="B74" s="320" t="s">
        <v>163</v>
      </c>
      <c r="C74" s="19" t="s">
        <v>164</v>
      </c>
      <c r="D74" s="19"/>
      <c r="E74" s="19" t="s">
        <v>165</v>
      </c>
      <c r="F74" s="19" t="s">
        <v>53</v>
      </c>
      <c r="G74" s="425">
        <f t="shared" si="17"/>
        <v>499</v>
      </c>
      <c r="H74" s="425">
        <v>475</v>
      </c>
      <c r="I74" s="425">
        <v>24</v>
      </c>
      <c r="J74" s="431">
        <v>0</v>
      </c>
      <c r="K74" s="460">
        <f t="shared" si="72"/>
        <v>90.14</v>
      </c>
      <c r="L74" s="431">
        <f t="shared" si="73"/>
        <v>88.5</v>
      </c>
      <c r="M74" s="431">
        <f t="shared" si="73"/>
        <v>1.6400000000000006</v>
      </c>
      <c r="N74" s="460"/>
      <c r="O74" s="431"/>
      <c r="P74" s="431"/>
      <c r="Q74" s="444">
        <f t="shared" si="66"/>
        <v>408.86</v>
      </c>
      <c r="R74" s="431">
        <v>386.5</v>
      </c>
      <c r="S74" s="431">
        <v>22.36</v>
      </c>
      <c r="T74" s="431"/>
      <c r="U74" s="431">
        <f t="shared" si="67"/>
        <v>408.86</v>
      </c>
      <c r="V74" s="431">
        <f t="shared" si="68"/>
        <v>386.5</v>
      </c>
      <c r="W74" s="431">
        <f t="shared" si="68"/>
        <v>22.36</v>
      </c>
      <c r="X74" s="425">
        <f t="shared" si="10"/>
        <v>0</v>
      </c>
      <c r="Y74" s="431"/>
      <c r="Z74" s="431"/>
      <c r="AA74" s="431">
        <f t="shared" si="74"/>
        <v>408.86</v>
      </c>
      <c r="AB74" s="460">
        <v>386.5</v>
      </c>
      <c r="AC74" s="460">
        <v>22.36</v>
      </c>
      <c r="AD74" s="431"/>
      <c r="AE74" s="460"/>
      <c r="AF74" s="460"/>
      <c r="AG74" s="431"/>
      <c r="AH74" s="460"/>
      <c r="AI74" s="460"/>
      <c r="AJ74" s="431"/>
      <c r="AK74" s="431"/>
      <c r="AL74" s="15"/>
    </row>
    <row r="75" spans="1:41" ht="30" hidden="1">
      <c r="A75" s="19">
        <f t="shared" si="70"/>
        <v>7</v>
      </c>
      <c r="B75" s="320" t="s">
        <v>169</v>
      </c>
      <c r="C75" s="19" t="s">
        <v>170</v>
      </c>
      <c r="D75" s="19"/>
      <c r="E75" s="19" t="s">
        <v>171</v>
      </c>
      <c r="F75" s="19" t="s">
        <v>54</v>
      </c>
      <c r="G75" s="425">
        <f t="shared" si="17"/>
        <v>706</v>
      </c>
      <c r="H75" s="425">
        <v>672</v>
      </c>
      <c r="I75" s="425">
        <v>34</v>
      </c>
      <c r="J75" s="431">
        <v>0</v>
      </c>
      <c r="K75" s="460">
        <f t="shared" si="72"/>
        <v>89.299999999999955</v>
      </c>
      <c r="L75" s="431">
        <f t="shared" si="73"/>
        <v>89.299999999999955</v>
      </c>
      <c r="M75" s="431"/>
      <c r="N75" s="460">
        <f>+O75+P75</f>
        <v>10.5</v>
      </c>
      <c r="O75" s="431"/>
      <c r="P75" s="431">
        <f>+S75-I75</f>
        <v>10.5</v>
      </c>
      <c r="Q75" s="444">
        <f t="shared" si="66"/>
        <v>627.20000000000005</v>
      </c>
      <c r="R75" s="431">
        <v>582.70000000000005</v>
      </c>
      <c r="S75" s="431">
        <v>44.5</v>
      </c>
      <c r="T75" s="431"/>
      <c r="U75" s="431">
        <f t="shared" si="67"/>
        <v>627.20000000000005</v>
      </c>
      <c r="V75" s="431">
        <f t="shared" si="68"/>
        <v>582.70000000000005</v>
      </c>
      <c r="W75" s="431">
        <f t="shared" si="68"/>
        <v>44.5</v>
      </c>
      <c r="X75" s="425">
        <f t="shared" si="10"/>
        <v>0</v>
      </c>
      <c r="Y75" s="431"/>
      <c r="Z75" s="431"/>
      <c r="AA75" s="431"/>
      <c r="AB75" s="460"/>
      <c r="AC75" s="460"/>
      <c r="AD75" s="431">
        <f t="shared" ref="AD75:AD78" si="75">+AE75+AF75</f>
        <v>627.20000000000005</v>
      </c>
      <c r="AE75" s="460">
        <v>582.70000000000005</v>
      </c>
      <c r="AF75" s="460">
        <v>44.5</v>
      </c>
      <c r="AG75" s="431"/>
      <c r="AH75" s="460"/>
      <c r="AI75" s="460"/>
      <c r="AJ75" s="431"/>
      <c r="AK75" s="431"/>
      <c r="AL75" s="15"/>
    </row>
    <row r="76" spans="1:41" s="480" customFormat="1" ht="60" hidden="1">
      <c r="A76" s="19">
        <f t="shared" si="70"/>
        <v>8</v>
      </c>
      <c r="B76" s="476" t="s">
        <v>1125</v>
      </c>
      <c r="C76" s="475" t="s">
        <v>1126</v>
      </c>
      <c r="D76" s="475"/>
      <c r="E76" s="475" t="s">
        <v>174</v>
      </c>
      <c r="F76" s="475" t="s">
        <v>54</v>
      </c>
      <c r="G76" s="477">
        <f t="shared" si="17"/>
        <v>1420.25</v>
      </c>
      <c r="H76" s="477">
        <v>1351</v>
      </c>
      <c r="I76" s="477">
        <v>69.25</v>
      </c>
      <c r="J76" s="444">
        <v>0</v>
      </c>
      <c r="K76" s="460">
        <f t="shared" si="65"/>
        <v>0</v>
      </c>
      <c r="L76" s="444"/>
      <c r="M76" s="444"/>
      <c r="N76" s="460"/>
      <c r="O76" s="444"/>
      <c r="P76" s="444"/>
      <c r="Q76" s="444">
        <f t="shared" si="66"/>
        <v>1420.25</v>
      </c>
      <c r="R76" s="444">
        <v>1351</v>
      </c>
      <c r="S76" s="444">
        <v>69.25</v>
      </c>
      <c r="T76" s="444"/>
      <c r="U76" s="431">
        <f t="shared" si="67"/>
        <v>1420.25</v>
      </c>
      <c r="V76" s="431">
        <f t="shared" si="68"/>
        <v>1351</v>
      </c>
      <c r="W76" s="431">
        <f t="shared" si="68"/>
        <v>69.25</v>
      </c>
      <c r="X76" s="425">
        <f t="shared" si="10"/>
        <v>0</v>
      </c>
      <c r="Y76" s="444"/>
      <c r="Z76" s="444"/>
      <c r="AA76" s="444"/>
      <c r="AB76" s="444"/>
      <c r="AC76" s="444"/>
      <c r="AD76" s="444">
        <f t="shared" si="75"/>
        <v>1420.25</v>
      </c>
      <c r="AE76" s="444">
        <v>1351</v>
      </c>
      <c r="AF76" s="444">
        <v>69.25</v>
      </c>
      <c r="AG76" s="444"/>
      <c r="AH76" s="444"/>
      <c r="AI76" s="444"/>
      <c r="AJ76" s="444"/>
      <c r="AK76" s="444"/>
      <c r="AL76" s="478"/>
      <c r="AM76" s="479"/>
      <c r="AN76" s="479"/>
      <c r="AO76" s="479"/>
    </row>
    <row r="77" spans="1:41" s="480" customFormat="1" ht="30" hidden="1">
      <c r="A77" s="19">
        <f t="shared" si="70"/>
        <v>9</v>
      </c>
      <c r="B77" s="476" t="s">
        <v>1127</v>
      </c>
      <c r="C77" s="475" t="s">
        <v>1128</v>
      </c>
      <c r="D77" s="475"/>
      <c r="E77" s="475" t="s">
        <v>176</v>
      </c>
      <c r="F77" s="475" t="s">
        <v>54</v>
      </c>
      <c r="G77" s="477">
        <f t="shared" si="17"/>
        <v>158.5</v>
      </c>
      <c r="H77" s="477">
        <v>150</v>
      </c>
      <c r="I77" s="477">
        <v>8.5</v>
      </c>
      <c r="J77" s="444">
        <v>0</v>
      </c>
      <c r="K77" s="460">
        <f t="shared" si="65"/>
        <v>0</v>
      </c>
      <c r="L77" s="444"/>
      <c r="M77" s="444"/>
      <c r="N77" s="460"/>
      <c r="O77" s="444"/>
      <c r="P77" s="444"/>
      <c r="Q77" s="444">
        <f t="shared" si="66"/>
        <v>158.5</v>
      </c>
      <c r="R77" s="444">
        <v>150</v>
      </c>
      <c r="S77" s="444">
        <v>8.5</v>
      </c>
      <c r="T77" s="444"/>
      <c r="U77" s="431">
        <f t="shared" si="67"/>
        <v>158.5</v>
      </c>
      <c r="V77" s="431">
        <f t="shared" si="68"/>
        <v>150</v>
      </c>
      <c r="W77" s="431">
        <f t="shared" si="68"/>
        <v>8.5</v>
      </c>
      <c r="X77" s="425">
        <f t="shared" si="10"/>
        <v>0</v>
      </c>
      <c r="Y77" s="444"/>
      <c r="Z77" s="444"/>
      <c r="AA77" s="444"/>
      <c r="AB77" s="444"/>
      <c r="AC77" s="444"/>
      <c r="AD77" s="444">
        <f t="shared" si="75"/>
        <v>158.5</v>
      </c>
      <c r="AE77" s="444">
        <v>150</v>
      </c>
      <c r="AF77" s="444">
        <v>8.5</v>
      </c>
      <c r="AG77" s="444"/>
      <c r="AH77" s="444"/>
      <c r="AI77" s="444"/>
      <c r="AJ77" s="444"/>
      <c r="AK77" s="444"/>
      <c r="AL77" s="478"/>
      <c r="AM77" s="479"/>
      <c r="AN77" s="479"/>
      <c r="AO77" s="479"/>
    </row>
    <row r="78" spans="1:41" s="480" customFormat="1" ht="75" hidden="1">
      <c r="A78" s="19">
        <f t="shared" si="70"/>
        <v>10</v>
      </c>
      <c r="B78" s="476" t="s">
        <v>1129</v>
      </c>
      <c r="C78" s="475" t="s">
        <v>173</v>
      </c>
      <c r="D78" s="475"/>
      <c r="E78" s="131" t="s">
        <v>178</v>
      </c>
      <c r="F78" s="475" t="s">
        <v>54</v>
      </c>
      <c r="G78" s="477">
        <f t="shared" si="17"/>
        <v>274</v>
      </c>
      <c r="H78" s="477">
        <v>260</v>
      </c>
      <c r="I78" s="477">
        <v>14</v>
      </c>
      <c r="J78" s="444">
        <v>0</v>
      </c>
      <c r="K78" s="460">
        <f t="shared" si="65"/>
        <v>0</v>
      </c>
      <c r="L78" s="444"/>
      <c r="M78" s="444"/>
      <c r="N78" s="460"/>
      <c r="O78" s="444"/>
      <c r="P78" s="444"/>
      <c r="Q78" s="444">
        <f t="shared" si="66"/>
        <v>274</v>
      </c>
      <c r="R78" s="444">
        <v>260</v>
      </c>
      <c r="S78" s="444">
        <v>14</v>
      </c>
      <c r="T78" s="444"/>
      <c r="U78" s="431">
        <f t="shared" si="67"/>
        <v>274</v>
      </c>
      <c r="V78" s="431">
        <f t="shared" si="68"/>
        <v>260</v>
      </c>
      <c r="W78" s="431">
        <f t="shared" si="68"/>
        <v>14</v>
      </c>
      <c r="X78" s="425">
        <f t="shared" si="10"/>
        <v>0</v>
      </c>
      <c r="Y78" s="444"/>
      <c r="Z78" s="444"/>
      <c r="AA78" s="444"/>
      <c r="AB78" s="444"/>
      <c r="AC78" s="444"/>
      <c r="AD78" s="444">
        <f t="shared" si="75"/>
        <v>274</v>
      </c>
      <c r="AE78" s="444">
        <v>260</v>
      </c>
      <c r="AF78" s="444">
        <v>14</v>
      </c>
      <c r="AG78" s="444"/>
      <c r="AH78" s="444"/>
      <c r="AI78" s="444"/>
      <c r="AJ78" s="444"/>
      <c r="AK78" s="444"/>
      <c r="AL78" s="478"/>
      <c r="AM78" s="479"/>
      <c r="AN78" s="479"/>
      <c r="AO78" s="479"/>
    </row>
    <row r="79" spans="1:41" ht="30" hidden="1">
      <c r="A79" s="19">
        <f t="shared" si="70"/>
        <v>11</v>
      </c>
      <c r="B79" s="320" t="s">
        <v>179</v>
      </c>
      <c r="C79" s="19" t="s">
        <v>58</v>
      </c>
      <c r="D79" s="19"/>
      <c r="E79" s="19" t="s">
        <v>180</v>
      </c>
      <c r="F79" s="19" t="s">
        <v>55</v>
      </c>
      <c r="G79" s="425">
        <f t="shared" si="17"/>
        <v>996</v>
      </c>
      <c r="H79" s="425">
        <v>950</v>
      </c>
      <c r="I79" s="425">
        <v>46</v>
      </c>
      <c r="J79" s="431">
        <v>0</v>
      </c>
      <c r="K79" s="460">
        <f t="shared" si="65"/>
        <v>0</v>
      </c>
      <c r="L79" s="431"/>
      <c r="M79" s="431"/>
      <c r="N79" s="460"/>
      <c r="O79" s="431"/>
      <c r="P79" s="431"/>
      <c r="Q79" s="425">
        <f t="shared" ref="Q79:Q82" si="76">R79+S79</f>
        <v>996</v>
      </c>
      <c r="R79" s="425">
        <v>950</v>
      </c>
      <c r="S79" s="425">
        <v>46</v>
      </c>
      <c r="T79" s="431"/>
      <c r="U79" s="431">
        <f t="shared" si="67"/>
        <v>0</v>
      </c>
      <c r="V79" s="431">
        <f t="shared" si="68"/>
        <v>0</v>
      </c>
      <c r="W79" s="431">
        <f t="shared" si="68"/>
        <v>0</v>
      </c>
      <c r="X79" s="425">
        <f t="shared" si="10"/>
        <v>0</v>
      </c>
      <c r="Y79" s="431"/>
      <c r="Z79" s="431"/>
      <c r="AA79" s="431"/>
      <c r="AB79" s="460"/>
      <c r="AC79" s="460"/>
      <c r="AD79" s="431"/>
      <c r="AE79" s="460"/>
      <c r="AF79" s="460"/>
      <c r="AG79" s="425">
        <f t="shared" ref="AG79:AG82" si="77">AH79+AI79</f>
        <v>996</v>
      </c>
      <c r="AH79" s="425">
        <v>950</v>
      </c>
      <c r="AI79" s="425">
        <v>46</v>
      </c>
      <c r="AJ79" s="431"/>
      <c r="AK79" s="431"/>
      <c r="AL79" s="15"/>
    </row>
    <row r="80" spans="1:41" ht="75" hidden="1">
      <c r="A80" s="19">
        <f t="shared" si="70"/>
        <v>12</v>
      </c>
      <c r="B80" s="320" t="s">
        <v>181</v>
      </c>
      <c r="C80" s="19" t="s">
        <v>182</v>
      </c>
      <c r="D80" s="19"/>
      <c r="E80" s="19" t="s">
        <v>151</v>
      </c>
      <c r="F80" s="19" t="s">
        <v>55</v>
      </c>
      <c r="G80" s="425">
        <f t="shared" si="17"/>
        <v>996</v>
      </c>
      <c r="H80" s="425">
        <v>950</v>
      </c>
      <c r="I80" s="425">
        <v>46</v>
      </c>
      <c r="J80" s="431">
        <v>0</v>
      </c>
      <c r="K80" s="460">
        <f t="shared" si="65"/>
        <v>0</v>
      </c>
      <c r="L80" s="431"/>
      <c r="M80" s="431"/>
      <c r="N80" s="460"/>
      <c r="O80" s="431"/>
      <c r="P80" s="431"/>
      <c r="Q80" s="425">
        <f t="shared" si="76"/>
        <v>996</v>
      </c>
      <c r="R80" s="425">
        <v>950</v>
      </c>
      <c r="S80" s="425">
        <v>46</v>
      </c>
      <c r="T80" s="431"/>
      <c r="U80" s="431">
        <f t="shared" si="67"/>
        <v>0</v>
      </c>
      <c r="V80" s="431">
        <f t="shared" si="68"/>
        <v>0</v>
      </c>
      <c r="W80" s="431">
        <f t="shared" si="68"/>
        <v>0</v>
      </c>
      <c r="X80" s="425">
        <f t="shared" si="10"/>
        <v>0</v>
      </c>
      <c r="Y80" s="431"/>
      <c r="Z80" s="431"/>
      <c r="AA80" s="431"/>
      <c r="AB80" s="460"/>
      <c r="AC80" s="460"/>
      <c r="AD80" s="431"/>
      <c r="AE80" s="460"/>
      <c r="AF80" s="460"/>
      <c r="AG80" s="425">
        <f t="shared" si="77"/>
        <v>996</v>
      </c>
      <c r="AH80" s="425">
        <v>950</v>
      </c>
      <c r="AI80" s="425">
        <v>46</v>
      </c>
      <c r="AJ80" s="431"/>
      <c r="AK80" s="431"/>
      <c r="AL80" s="15"/>
    </row>
    <row r="81" spans="1:41" ht="75" hidden="1">
      <c r="A81" s="19">
        <f t="shared" si="70"/>
        <v>13</v>
      </c>
      <c r="B81" s="320" t="s">
        <v>183</v>
      </c>
      <c r="C81" s="19" t="s">
        <v>184</v>
      </c>
      <c r="D81" s="19"/>
      <c r="E81" s="19" t="s">
        <v>151</v>
      </c>
      <c r="F81" s="19" t="s">
        <v>55</v>
      </c>
      <c r="G81" s="425">
        <f t="shared" si="17"/>
        <v>741.8</v>
      </c>
      <c r="H81" s="425">
        <v>706.8</v>
      </c>
      <c r="I81" s="425">
        <v>35</v>
      </c>
      <c r="J81" s="431">
        <v>0</v>
      </c>
      <c r="K81" s="460">
        <f t="shared" si="65"/>
        <v>0</v>
      </c>
      <c r="L81" s="431"/>
      <c r="M81" s="431"/>
      <c r="N81" s="460"/>
      <c r="O81" s="431"/>
      <c r="P81" s="431"/>
      <c r="Q81" s="425">
        <f t="shared" si="76"/>
        <v>741.8</v>
      </c>
      <c r="R81" s="425">
        <v>706.8</v>
      </c>
      <c r="S81" s="425">
        <v>35</v>
      </c>
      <c r="T81" s="431"/>
      <c r="U81" s="431">
        <f t="shared" si="67"/>
        <v>0</v>
      </c>
      <c r="V81" s="431">
        <f t="shared" si="68"/>
        <v>0</v>
      </c>
      <c r="W81" s="431">
        <f t="shared" si="68"/>
        <v>0</v>
      </c>
      <c r="X81" s="425">
        <f t="shared" si="10"/>
        <v>0</v>
      </c>
      <c r="Y81" s="431"/>
      <c r="Z81" s="431"/>
      <c r="AA81" s="431"/>
      <c r="AB81" s="460"/>
      <c r="AC81" s="460"/>
      <c r="AD81" s="431"/>
      <c r="AE81" s="460"/>
      <c r="AF81" s="460"/>
      <c r="AG81" s="425">
        <f t="shared" si="77"/>
        <v>741.8</v>
      </c>
      <c r="AH81" s="425">
        <v>706.8</v>
      </c>
      <c r="AI81" s="425">
        <v>35</v>
      </c>
      <c r="AJ81" s="431"/>
      <c r="AK81" s="431"/>
      <c r="AL81" s="15"/>
    </row>
    <row r="82" spans="1:41" ht="45" hidden="1">
      <c r="A82" s="19">
        <f t="shared" si="70"/>
        <v>14</v>
      </c>
      <c r="B82" s="320" t="s">
        <v>1142</v>
      </c>
      <c r="C82" s="19" t="s">
        <v>1143</v>
      </c>
      <c r="D82" s="19"/>
      <c r="E82" s="19"/>
      <c r="F82" s="19" t="s">
        <v>55</v>
      </c>
      <c r="G82" s="425"/>
      <c r="H82" s="425"/>
      <c r="I82" s="425"/>
      <c r="J82" s="431"/>
      <c r="K82" s="460"/>
      <c r="L82" s="431"/>
      <c r="M82" s="431"/>
      <c r="N82" s="425">
        <f t="shared" ref="N82" si="78">O82+P82</f>
        <v>648.77559999999994</v>
      </c>
      <c r="O82" s="460">
        <v>642.63559999999995</v>
      </c>
      <c r="P82" s="460">
        <v>6.14</v>
      </c>
      <c r="Q82" s="425">
        <f t="shared" si="76"/>
        <v>648.77559999999994</v>
      </c>
      <c r="R82" s="460">
        <v>642.63559999999995</v>
      </c>
      <c r="S82" s="460">
        <v>6.14</v>
      </c>
      <c r="T82" s="503" t="s">
        <v>1169</v>
      </c>
      <c r="U82" s="431"/>
      <c r="V82" s="431"/>
      <c r="W82" s="431"/>
      <c r="X82" s="425"/>
      <c r="Y82" s="431"/>
      <c r="Z82" s="431"/>
      <c r="AA82" s="431"/>
      <c r="AB82" s="460"/>
      <c r="AC82" s="460"/>
      <c r="AD82" s="431"/>
      <c r="AE82" s="460"/>
      <c r="AF82" s="460"/>
      <c r="AG82" s="425">
        <f t="shared" si="77"/>
        <v>648.77559999999994</v>
      </c>
      <c r="AH82" s="460">
        <v>642.63559999999995</v>
      </c>
      <c r="AI82" s="460">
        <v>6.14</v>
      </c>
      <c r="AJ82" s="431"/>
      <c r="AK82" s="431"/>
      <c r="AL82" s="15"/>
    </row>
    <row r="83" spans="1:41" s="14" customFormat="1" ht="23.25" customHeight="1">
      <c r="A83" s="4" t="s">
        <v>992</v>
      </c>
      <c r="B83" s="483" t="s">
        <v>186</v>
      </c>
      <c r="C83" s="402"/>
      <c r="D83" s="402"/>
      <c r="E83" s="401">
        <v>0</v>
      </c>
      <c r="F83" s="401"/>
      <c r="G83" s="426">
        <f>SUM(G84:G103)</f>
        <v>10075.5</v>
      </c>
      <c r="H83" s="426">
        <f t="shared" ref="H83:S83" si="79">SUM(H84:H103)</f>
        <v>9595.69</v>
      </c>
      <c r="I83" s="426">
        <f t="shared" si="79"/>
        <v>479.81000000000006</v>
      </c>
      <c r="J83" s="426">
        <f t="shared" si="79"/>
        <v>0</v>
      </c>
      <c r="K83" s="426">
        <f t="shared" si="79"/>
        <v>749.07416000000001</v>
      </c>
      <c r="L83" s="426">
        <f t="shared" si="79"/>
        <v>731.67416000000003</v>
      </c>
      <c r="M83" s="426">
        <f t="shared" si="79"/>
        <v>17.399999999999999</v>
      </c>
      <c r="N83" s="426">
        <f t="shared" si="79"/>
        <v>749.07415999999989</v>
      </c>
      <c r="O83" s="426">
        <f t="shared" si="79"/>
        <v>731.67415999999992</v>
      </c>
      <c r="P83" s="426">
        <f t="shared" si="79"/>
        <v>17.399999999999999</v>
      </c>
      <c r="Q83" s="426">
        <f t="shared" si="79"/>
        <v>10075.500000000002</v>
      </c>
      <c r="R83" s="426">
        <f t="shared" si="79"/>
        <v>9595.69</v>
      </c>
      <c r="S83" s="426">
        <f t="shared" si="79"/>
        <v>479.81</v>
      </c>
      <c r="T83" s="426"/>
      <c r="U83" s="426">
        <f t="shared" ref="U83:AF83" si="80">SUM(U84:U102)</f>
        <v>6717.5758400000004</v>
      </c>
      <c r="V83" s="426">
        <f t="shared" si="80"/>
        <v>6370.3658400000004</v>
      </c>
      <c r="W83" s="426">
        <f t="shared" si="80"/>
        <v>347.21</v>
      </c>
      <c r="X83" s="426">
        <f t="shared" si="80"/>
        <v>1813.4</v>
      </c>
      <c r="Y83" s="426">
        <f t="shared" si="80"/>
        <v>1727.04</v>
      </c>
      <c r="Z83" s="426">
        <f t="shared" si="80"/>
        <v>86.36</v>
      </c>
      <c r="AA83" s="426">
        <f t="shared" si="80"/>
        <v>2430.8758399999997</v>
      </c>
      <c r="AB83" s="426">
        <f t="shared" si="80"/>
        <v>2305.9258399999999</v>
      </c>
      <c r="AC83" s="426">
        <f t="shared" si="80"/>
        <v>124.95</v>
      </c>
      <c r="AD83" s="426">
        <f t="shared" si="80"/>
        <v>2473.3000000000002</v>
      </c>
      <c r="AE83" s="426">
        <f t="shared" si="80"/>
        <v>2337.4</v>
      </c>
      <c r="AF83" s="426">
        <f t="shared" si="80"/>
        <v>135.9</v>
      </c>
      <c r="AG83" s="426">
        <f>SUM(AG84:AG103)</f>
        <v>3357.9241599999996</v>
      </c>
      <c r="AH83" s="426">
        <f>SUM(AH84:AH103)</f>
        <v>3225.3241600000001</v>
      </c>
      <c r="AI83" s="426">
        <f>SUM(AI84:AI103)</f>
        <v>132.6</v>
      </c>
      <c r="AJ83" s="426"/>
      <c r="AK83" s="426">
        <f>SUM(AK84:AK102)</f>
        <v>0</v>
      </c>
      <c r="AL83" s="16"/>
      <c r="AM83" s="357">
        <f>+'NĂM 2022'!K42+'NĂM 2023'!N40+'NĂM 2024'!J42+'NĂM 2025'!J39</f>
        <v>10075.540000000001</v>
      </c>
      <c r="AN83" s="357">
        <f>+'NĂM 2022'!L42+'NĂM 2023'!O40+'NĂM 2024'!K42+'NĂM 2025'!K39</f>
        <v>9595.74</v>
      </c>
      <c r="AO83" s="357">
        <f>+'NĂM 2022'!M42+'NĂM 2023'!P40+'NĂM 2024'!L42+'NĂM 2025'!L39</f>
        <v>479.8</v>
      </c>
    </row>
    <row r="84" spans="1:41" s="143" customFormat="1" ht="75" hidden="1">
      <c r="A84" s="138">
        <v>1</v>
      </c>
      <c r="B84" s="321" t="s">
        <v>187</v>
      </c>
      <c r="C84" s="138" t="s">
        <v>188</v>
      </c>
      <c r="D84" s="138"/>
      <c r="E84" s="138" t="s">
        <v>189</v>
      </c>
      <c r="F84" s="139" t="s">
        <v>52</v>
      </c>
      <c r="G84" s="427">
        <f t="shared" si="17"/>
        <v>395.85</v>
      </c>
      <c r="H84" s="427">
        <v>377</v>
      </c>
      <c r="I84" s="427">
        <v>18.850000000000001</v>
      </c>
      <c r="J84" s="428"/>
      <c r="K84" s="460">
        <f>+G84-Q84</f>
        <v>0</v>
      </c>
      <c r="L84" s="428"/>
      <c r="M84" s="428"/>
      <c r="N84" s="460"/>
      <c r="O84" s="428"/>
      <c r="P84" s="428"/>
      <c r="Q84" s="444">
        <v>395.85</v>
      </c>
      <c r="R84" s="428">
        <v>377</v>
      </c>
      <c r="S84" s="428">
        <v>18.850000000000001</v>
      </c>
      <c r="T84" s="428"/>
      <c r="U84" s="428">
        <f>+V84+W84</f>
        <v>395.85</v>
      </c>
      <c r="V84" s="428">
        <f>+Y84+AB84+AE84</f>
        <v>377</v>
      </c>
      <c r="W84" s="428">
        <f>+Z84+AC84+AF84</f>
        <v>18.850000000000001</v>
      </c>
      <c r="X84" s="425">
        <f t="shared" si="10"/>
        <v>395.85</v>
      </c>
      <c r="Y84" s="427">
        <v>377</v>
      </c>
      <c r="Z84" s="427">
        <v>18.850000000000001</v>
      </c>
      <c r="AA84" s="427"/>
      <c r="AB84" s="458"/>
      <c r="AC84" s="458"/>
      <c r="AD84" s="427"/>
      <c r="AE84" s="458"/>
      <c r="AF84" s="458"/>
      <c r="AG84" s="427"/>
      <c r="AH84" s="458"/>
      <c r="AI84" s="458"/>
      <c r="AJ84" s="427"/>
      <c r="AK84" s="428"/>
      <c r="AL84" s="142"/>
      <c r="AM84" s="358">
        <f>+G83-U83</f>
        <v>3357.9241599999996</v>
      </c>
      <c r="AN84" s="358">
        <f>+H83-V83</f>
        <v>3225.3241600000001</v>
      </c>
      <c r="AO84" s="358">
        <f>+I83-W83</f>
        <v>132.60000000000008</v>
      </c>
    </row>
    <row r="85" spans="1:41" s="143" customFormat="1" ht="75" hidden="1">
      <c r="A85" s="138">
        <v>2</v>
      </c>
      <c r="B85" s="322" t="s">
        <v>190</v>
      </c>
      <c r="C85" s="144" t="s">
        <v>191</v>
      </c>
      <c r="D85" s="144"/>
      <c r="E85" s="144" t="s">
        <v>192</v>
      </c>
      <c r="F85" s="139" t="s">
        <v>52</v>
      </c>
      <c r="G85" s="427">
        <f t="shared" si="17"/>
        <v>577.5</v>
      </c>
      <c r="H85" s="427">
        <v>550</v>
      </c>
      <c r="I85" s="427">
        <v>27.5</v>
      </c>
      <c r="J85" s="428"/>
      <c r="K85" s="460">
        <f t="shared" ref="K85:K102" si="81">+G85-Q85</f>
        <v>0</v>
      </c>
      <c r="L85" s="428"/>
      <c r="M85" s="428"/>
      <c r="N85" s="460"/>
      <c r="O85" s="428"/>
      <c r="P85" s="428"/>
      <c r="Q85" s="444">
        <v>577.5</v>
      </c>
      <c r="R85" s="428">
        <v>550</v>
      </c>
      <c r="S85" s="428">
        <v>27.5</v>
      </c>
      <c r="T85" s="428"/>
      <c r="U85" s="428">
        <f t="shared" ref="U85:U102" si="82">+V85+W85</f>
        <v>577.5</v>
      </c>
      <c r="V85" s="428">
        <f t="shared" ref="V85:W102" si="83">+Y85+AB85+AE85</f>
        <v>550</v>
      </c>
      <c r="W85" s="428">
        <f t="shared" si="83"/>
        <v>27.5</v>
      </c>
      <c r="X85" s="425">
        <f t="shared" si="10"/>
        <v>577.5</v>
      </c>
      <c r="Y85" s="427">
        <v>550</v>
      </c>
      <c r="Z85" s="427">
        <v>27.5</v>
      </c>
      <c r="AA85" s="427"/>
      <c r="AB85" s="458"/>
      <c r="AC85" s="458"/>
      <c r="AD85" s="427"/>
      <c r="AE85" s="458"/>
      <c r="AF85" s="458"/>
      <c r="AG85" s="427"/>
      <c r="AH85" s="458"/>
      <c r="AI85" s="458"/>
      <c r="AJ85" s="427"/>
      <c r="AK85" s="428"/>
      <c r="AL85" s="142"/>
      <c r="AM85" s="443">
        <f>+AM84-AG83</f>
        <v>0</v>
      </c>
      <c r="AN85" s="443">
        <f t="shared" ref="AN85:AO85" si="84">+AN84-AH83</f>
        <v>0</v>
      </c>
      <c r="AO85" s="443">
        <f t="shared" si="84"/>
        <v>0</v>
      </c>
    </row>
    <row r="86" spans="1:41" s="143" customFormat="1" ht="75" hidden="1">
      <c r="A86" s="138">
        <v>3</v>
      </c>
      <c r="B86" s="321" t="s">
        <v>193</v>
      </c>
      <c r="C86" s="138" t="s">
        <v>194</v>
      </c>
      <c r="D86" s="138"/>
      <c r="E86" s="138" t="s">
        <v>110</v>
      </c>
      <c r="F86" s="139" t="s">
        <v>52</v>
      </c>
      <c r="G86" s="427">
        <f t="shared" si="17"/>
        <v>840.05</v>
      </c>
      <c r="H86" s="427">
        <v>800.04</v>
      </c>
      <c r="I86" s="427">
        <v>40.01</v>
      </c>
      <c r="J86" s="428"/>
      <c r="K86" s="460">
        <f t="shared" si="81"/>
        <v>0</v>
      </c>
      <c r="L86" s="428"/>
      <c r="M86" s="428"/>
      <c r="N86" s="460"/>
      <c r="O86" s="428"/>
      <c r="P86" s="428"/>
      <c r="Q86" s="444">
        <v>840.05</v>
      </c>
      <c r="R86" s="428">
        <v>800.04</v>
      </c>
      <c r="S86" s="428">
        <v>40.01</v>
      </c>
      <c r="T86" s="428"/>
      <c r="U86" s="428">
        <f t="shared" si="82"/>
        <v>840.05</v>
      </c>
      <c r="V86" s="428">
        <f t="shared" si="83"/>
        <v>800.04</v>
      </c>
      <c r="W86" s="428">
        <f t="shared" si="83"/>
        <v>40.01</v>
      </c>
      <c r="X86" s="425">
        <f t="shared" si="10"/>
        <v>840.05</v>
      </c>
      <c r="Y86" s="427">
        <v>800.04</v>
      </c>
      <c r="Z86" s="427">
        <v>40.01</v>
      </c>
      <c r="AA86" s="427"/>
      <c r="AB86" s="458"/>
      <c r="AC86" s="458"/>
      <c r="AD86" s="427"/>
      <c r="AE86" s="458"/>
      <c r="AF86" s="458"/>
      <c r="AG86" s="427"/>
      <c r="AH86" s="458"/>
      <c r="AI86" s="458"/>
      <c r="AJ86" s="427"/>
      <c r="AK86" s="428"/>
      <c r="AL86" s="142"/>
      <c r="AM86" s="358"/>
      <c r="AN86" s="358"/>
      <c r="AO86" s="358"/>
    </row>
    <row r="87" spans="1:41" ht="75" hidden="1">
      <c r="A87" s="8">
        <v>4</v>
      </c>
      <c r="B87" s="319" t="s">
        <v>195</v>
      </c>
      <c r="C87" s="8" t="s">
        <v>196</v>
      </c>
      <c r="D87" s="8"/>
      <c r="E87" s="20" t="s">
        <v>798</v>
      </c>
      <c r="F87" s="19" t="s">
        <v>53</v>
      </c>
      <c r="G87" s="425">
        <f t="shared" si="17"/>
        <v>414.75</v>
      </c>
      <c r="H87" s="425">
        <v>395</v>
      </c>
      <c r="I87" s="425">
        <f>H87*5%</f>
        <v>19.75</v>
      </c>
      <c r="J87" s="431"/>
      <c r="K87" s="460">
        <f>+L87+M87</f>
        <v>146</v>
      </c>
      <c r="L87" s="431">
        <f>+H87-R87</f>
        <v>140</v>
      </c>
      <c r="M87" s="431">
        <f>+I87-S87</f>
        <v>6</v>
      </c>
      <c r="N87" s="460"/>
      <c r="O87" s="431"/>
      <c r="P87" s="431"/>
      <c r="Q87" s="444">
        <v>268.75</v>
      </c>
      <c r="R87" s="431">
        <v>255</v>
      </c>
      <c r="S87" s="431">
        <v>13.75</v>
      </c>
      <c r="T87" s="431"/>
      <c r="U87" s="428">
        <f t="shared" si="82"/>
        <v>268.75</v>
      </c>
      <c r="V87" s="428">
        <f t="shared" si="83"/>
        <v>255</v>
      </c>
      <c r="W87" s="428">
        <f t="shared" si="83"/>
        <v>13.75</v>
      </c>
      <c r="X87" s="425">
        <f t="shared" si="10"/>
        <v>0</v>
      </c>
      <c r="Y87" s="431"/>
      <c r="Z87" s="431"/>
      <c r="AA87" s="431">
        <f>+AB87+AC87</f>
        <v>268.75</v>
      </c>
      <c r="AB87" s="460">
        <v>255</v>
      </c>
      <c r="AC87" s="460">
        <v>13.75</v>
      </c>
      <c r="AD87" s="431"/>
      <c r="AE87" s="460"/>
      <c r="AF87" s="460"/>
      <c r="AG87" s="431"/>
      <c r="AH87" s="460"/>
      <c r="AI87" s="460"/>
      <c r="AJ87" s="431"/>
      <c r="AK87" s="431"/>
      <c r="AL87" s="8"/>
    </row>
    <row r="88" spans="1:41" ht="75" hidden="1">
      <c r="A88" s="8">
        <v>5</v>
      </c>
      <c r="B88" s="319" t="s">
        <v>198</v>
      </c>
      <c r="C88" s="8" t="s">
        <v>199</v>
      </c>
      <c r="D88" s="8"/>
      <c r="E88" s="20" t="s">
        <v>200</v>
      </c>
      <c r="F88" s="19" t="s">
        <v>53</v>
      </c>
      <c r="G88" s="425">
        <f t="shared" ref="G88:G160" si="85">H88+I88</f>
        <v>1575</v>
      </c>
      <c r="H88" s="425">
        <v>1500</v>
      </c>
      <c r="I88" s="425">
        <v>75</v>
      </c>
      <c r="J88" s="431">
        <v>0</v>
      </c>
      <c r="K88" s="460">
        <f t="shared" ref="K88:K91" si="86">+L88+M88</f>
        <v>59.374160000000074</v>
      </c>
      <c r="L88" s="431">
        <f t="shared" ref="L88:M91" si="87">+H88-R88</f>
        <v>59.374160000000074</v>
      </c>
      <c r="M88" s="431"/>
      <c r="N88" s="460">
        <f>+O88+P88</f>
        <v>3.2999999999999972</v>
      </c>
      <c r="O88" s="431"/>
      <c r="P88" s="431">
        <f>+S88-I88</f>
        <v>3.2999999999999972</v>
      </c>
      <c r="Q88" s="444">
        <v>1518.9258399999999</v>
      </c>
      <c r="R88" s="431">
        <v>1440.6258399999999</v>
      </c>
      <c r="S88" s="431">
        <v>78.3</v>
      </c>
      <c r="T88" s="431"/>
      <c r="U88" s="428">
        <f t="shared" si="82"/>
        <v>1518.9258399999999</v>
      </c>
      <c r="V88" s="428">
        <f t="shared" si="83"/>
        <v>1440.6258399999999</v>
      </c>
      <c r="W88" s="428">
        <f t="shared" si="83"/>
        <v>78.3</v>
      </c>
      <c r="X88" s="425">
        <f t="shared" ref="X88:X160" si="88">Y88+Z88</f>
        <v>0</v>
      </c>
      <c r="Y88" s="431"/>
      <c r="Z88" s="431"/>
      <c r="AA88" s="431">
        <f>+AB88+AC88</f>
        <v>1518.9258399999999</v>
      </c>
      <c r="AB88" s="460">
        <f>1450-9.37416</f>
        <v>1440.6258399999999</v>
      </c>
      <c r="AC88" s="460">
        <v>78.3</v>
      </c>
      <c r="AD88" s="431"/>
      <c r="AE88" s="460"/>
      <c r="AF88" s="460"/>
      <c r="AG88" s="431"/>
      <c r="AH88" s="460"/>
      <c r="AI88" s="460"/>
      <c r="AJ88" s="431"/>
      <c r="AK88" s="431"/>
      <c r="AL88" s="8"/>
    </row>
    <row r="89" spans="1:41" ht="30" hidden="1">
      <c r="A89" s="8">
        <v>6</v>
      </c>
      <c r="B89" s="319" t="s">
        <v>799</v>
      </c>
      <c r="C89" s="8" t="s">
        <v>800</v>
      </c>
      <c r="D89" s="8"/>
      <c r="E89" s="8" t="s">
        <v>801</v>
      </c>
      <c r="F89" s="19" t="s">
        <v>53</v>
      </c>
      <c r="G89" s="425">
        <f>H89+I89</f>
        <v>504</v>
      </c>
      <c r="H89" s="425">
        <v>480</v>
      </c>
      <c r="I89" s="425">
        <f>H89*5%</f>
        <v>24</v>
      </c>
      <c r="J89" s="431"/>
      <c r="K89" s="460">
        <f t="shared" si="86"/>
        <v>103.5</v>
      </c>
      <c r="L89" s="431">
        <f t="shared" si="87"/>
        <v>100</v>
      </c>
      <c r="M89" s="431">
        <f t="shared" si="87"/>
        <v>3.5</v>
      </c>
      <c r="N89" s="460"/>
      <c r="O89" s="431"/>
      <c r="P89" s="431"/>
      <c r="Q89" s="444">
        <v>400.5</v>
      </c>
      <c r="R89" s="431">
        <v>380</v>
      </c>
      <c r="S89" s="431">
        <v>20.5</v>
      </c>
      <c r="T89" s="431"/>
      <c r="U89" s="428">
        <f t="shared" si="82"/>
        <v>400.5</v>
      </c>
      <c r="V89" s="428">
        <f t="shared" si="83"/>
        <v>380</v>
      </c>
      <c r="W89" s="428">
        <f t="shared" si="83"/>
        <v>20.5</v>
      </c>
      <c r="X89" s="425">
        <f t="shared" si="88"/>
        <v>0</v>
      </c>
      <c r="Y89" s="431"/>
      <c r="Z89" s="431"/>
      <c r="AA89" s="431">
        <f>+AB89+AC89</f>
        <v>400.5</v>
      </c>
      <c r="AB89" s="460">
        <v>380</v>
      </c>
      <c r="AC89" s="460">
        <v>20.5</v>
      </c>
      <c r="AD89" s="431"/>
      <c r="AE89" s="460"/>
      <c r="AF89" s="460"/>
      <c r="AG89" s="431"/>
      <c r="AH89" s="460"/>
      <c r="AI89" s="460"/>
      <c r="AJ89" s="431"/>
      <c r="AK89" s="431"/>
      <c r="AL89" s="15"/>
    </row>
    <row r="90" spans="1:41" ht="75" hidden="1">
      <c r="A90" s="8">
        <v>7</v>
      </c>
      <c r="B90" s="319" t="s">
        <v>209</v>
      </c>
      <c r="C90" s="8" t="s">
        <v>210</v>
      </c>
      <c r="D90" s="8"/>
      <c r="E90" s="8" t="s">
        <v>211</v>
      </c>
      <c r="F90" s="19" t="s">
        <v>53</v>
      </c>
      <c r="G90" s="425">
        <f>H90+I90</f>
        <v>315</v>
      </c>
      <c r="H90" s="425">
        <v>300</v>
      </c>
      <c r="I90" s="425">
        <f>H90*5%</f>
        <v>15</v>
      </c>
      <c r="J90" s="431"/>
      <c r="K90" s="460">
        <f t="shared" si="86"/>
        <v>72.299999999999983</v>
      </c>
      <c r="L90" s="431">
        <f t="shared" si="87"/>
        <v>69.699999999999989</v>
      </c>
      <c r="M90" s="431">
        <f t="shared" si="87"/>
        <v>2.5999999999999996</v>
      </c>
      <c r="N90" s="460"/>
      <c r="O90" s="431"/>
      <c r="P90" s="431"/>
      <c r="Q90" s="444">
        <v>242.70000000000002</v>
      </c>
      <c r="R90" s="431">
        <v>230.3</v>
      </c>
      <c r="S90" s="431">
        <v>12.4</v>
      </c>
      <c r="T90" s="431"/>
      <c r="U90" s="428">
        <f t="shared" si="82"/>
        <v>242.70000000000002</v>
      </c>
      <c r="V90" s="428">
        <f t="shared" si="83"/>
        <v>230.3</v>
      </c>
      <c r="W90" s="428">
        <f t="shared" si="83"/>
        <v>12.4</v>
      </c>
      <c r="X90" s="425"/>
      <c r="Y90" s="431"/>
      <c r="Z90" s="431"/>
      <c r="AA90" s="431">
        <f>+AB90+AC90</f>
        <v>242.70000000000002</v>
      </c>
      <c r="AB90" s="460">
        <v>230.3</v>
      </c>
      <c r="AC90" s="460">
        <v>12.4</v>
      </c>
      <c r="AD90" s="431"/>
      <c r="AE90" s="460"/>
      <c r="AF90" s="460"/>
      <c r="AG90" s="431"/>
      <c r="AH90" s="460"/>
      <c r="AI90" s="460"/>
      <c r="AJ90" s="431"/>
      <c r="AK90" s="431"/>
      <c r="AL90" s="15"/>
    </row>
    <row r="91" spans="1:41" ht="45" hidden="1">
      <c r="A91" s="8">
        <v>8</v>
      </c>
      <c r="B91" s="319" t="s">
        <v>203</v>
      </c>
      <c r="C91" s="8" t="s">
        <v>204</v>
      </c>
      <c r="D91" s="8"/>
      <c r="E91" s="8" t="s">
        <v>205</v>
      </c>
      <c r="F91" s="19" t="s">
        <v>54</v>
      </c>
      <c r="G91" s="425">
        <f t="shared" si="85"/>
        <v>630</v>
      </c>
      <c r="H91" s="425">
        <v>600</v>
      </c>
      <c r="I91" s="425">
        <f>H91*5%</f>
        <v>30</v>
      </c>
      <c r="J91" s="431">
        <v>0</v>
      </c>
      <c r="K91" s="460">
        <f t="shared" si="86"/>
        <v>180</v>
      </c>
      <c r="L91" s="431">
        <f t="shared" si="87"/>
        <v>174.7</v>
      </c>
      <c r="M91" s="431">
        <f t="shared" si="87"/>
        <v>5.3000000000000007</v>
      </c>
      <c r="N91" s="460"/>
      <c r="O91" s="431"/>
      <c r="P91" s="431"/>
      <c r="Q91" s="444">
        <v>450</v>
      </c>
      <c r="R91" s="431">
        <v>425.3</v>
      </c>
      <c r="S91" s="431">
        <v>24.7</v>
      </c>
      <c r="T91" s="431"/>
      <c r="U91" s="428">
        <f t="shared" si="82"/>
        <v>450</v>
      </c>
      <c r="V91" s="428">
        <f t="shared" si="83"/>
        <v>425.3</v>
      </c>
      <c r="W91" s="428">
        <f t="shared" si="83"/>
        <v>24.7</v>
      </c>
      <c r="X91" s="425">
        <f t="shared" si="88"/>
        <v>0</v>
      </c>
      <c r="Y91" s="431"/>
      <c r="Z91" s="431"/>
      <c r="AA91" s="431"/>
      <c r="AB91" s="460"/>
      <c r="AC91" s="460"/>
      <c r="AD91" s="431">
        <f>+AE91+AF91</f>
        <v>450</v>
      </c>
      <c r="AE91" s="460">
        <v>425.3</v>
      </c>
      <c r="AF91" s="460">
        <v>24.7</v>
      </c>
      <c r="AG91" s="431"/>
      <c r="AH91" s="460"/>
      <c r="AI91" s="460"/>
      <c r="AJ91" s="431"/>
      <c r="AK91" s="431"/>
      <c r="AL91" s="8"/>
    </row>
    <row r="92" spans="1:41" ht="75" hidden="1">
      <c r="A92" s="8">
        <v>9</v>
      </c>
      <c r="B92" s="349" t="s">
        <v>206</v>
      </c>
      <c r="C92" s="8" t="s">
        <v>196</v>
      </c>
      <c r="D92" s="8"/>
      <c r="E92" s="8" t="s">
        <v>178</v>
      </c>
      <c r="F92" s="19" t="s">
        <v>54</v>
      </c>
      <c r="G92" s="425">
        <f t="shared" si="85"/>
        <v>210</v>
      </c>
      <c r="H92" s="425">
        <v>200</v>
      </c>
      <c r="I92" s="425">
        <v>10</v>
      </c>
      <c r="J92" s="431"/>
      <c r="K92" s="460">
        <f>+L92+M92</f>
        <v>1.5</v>
      </c>
      <c r="L92" s="431">
        <f>+H92-R92</f>
        <v>1.5</v>
      </c>
      <c r="M92" s="431"/>
      <c r="N92" s="460">
        <f>+O92+P92</f>
        <v>1.5</v>
      </c>
      <c r="O92" s="431"/>
      <c r="P92" s="431">
        <f>+S92-I92</f>
        <v>1.5</v>
      </c>
      <c r="Q92" s="444">
        <v>210</v>
      </c>
      <c r="R92" s="431">
        <v>198.5</v>
      </c>
      <c r="S92" s="431">
        <v>11.5</v>
      </c>
      <c r="T92" s="431"/>
      <c r="U92" s="428">
        <f t="shared" si="82"/>
        <v>210</v>
      </c>
      <c r="V92" s="428">
        <f t="shared" si="83"/>
        <v>198.5</v>
      </c>
      <c r="W92" s="428">
        <f t="shared" si="83"/>
        <v>11.5</v>
      </c>
      <c r="X92" s="425">
        <f t="shared" si="88"/>
        <v>0</v>
      </c>
      <c r="Y92" s="431"/>
      <c r="Z92" s="431"/>
      <c r="AA92" s="470"/>
      <c r="AB92" s="471"/>
      <c r="AC92" s="471"/>
      <c r="AD92" s="431">
        <f>+AE92+AF92</f>
        <v>210</v>
      </c>
      <c r="AE92" s="460">
        <v>198.5</v>
      </c>
      <c r="AF92" s="460">
        <v>11.5</v>
      </c>
      <c r="AG92" s="431"/>
      <c r="AH92" s="460"/>
      <c r="AI92" s="460"/>
      <c r="AJ92" s="431"/>
      <c r="AK92" s="431"/>
      <c r="AL92" s="8"/>
    </row>
    <row r="93" spans="1:41" ht="75" hidden="1">
      <c r="A93" s="8">
        <v>10</v>
      </c>
      <c r="B93" s="349" t="s">
        <v>207</v>
      </c>
      <c r="C93" s="8" t="s">
        <v>194</v>
      </c>
      <c r="D93" s="8"/>
      <c r="E93" s="8" t="s">
        <v>208</v>
      </c>
      <c r="F93" s="19" t="s">
        <v>54</v>
      </c>
      <c r="G93" s="425">
        <f t="shared" si="85"/>
        <v>420</v>
      </c>
      <c r="H93" s="425">
        <v>400</v>
      </c>
      <c r="I93" s="425">
        <f>H93*5%</f>
        <v>20</v>
      </c>
      <c r="J93" s="431"/>
      <c r="K93" s="460">
        <f t="shared" ref="K93:K95" si="89">+L93+M93</f>
        <v>22</v>
      </c>
      <c r="L93" s="431">
        <f t="shared" ref="L93:L95" si="90">+H93-R93</f>
        <v>22</v>
      </c>
      <c r="M93" s="431"/>
      <c r="N93" s="460">
        <f t="shared" ref="N93:N95" si="91">+O93+P93</f>
        <v>2</v>
      </c>
      <c r="O93" s="431"/>
      <c r="P93" s="431">
        <f t="shared" ref="P93:P95" si="92">+S93-I93</f>
        <v>2</v>
      </c>
      <c r="Q93" s="444">
        <v>400</v>
      </c>
      <c r="R93" s="431">
        <v>378</v>
      </c>
      <c r="S93" s="431">
        <v>22</v>
      </c>
      <c r="T93" s="431"/>
      <c r="U93" s="428">
        <f t="shared" si="82"/>
        <v>400</v>
      </c>
      <c r="V93" s="428">
        <f t="shared" si="83"/>
        <v>378</v>
      </c>
      <c r="W93" s="428">
        <f t="shared" si="83"/>
        <v>22</v>
      </c>
      <c r="X93" s="425">
        <f t="shared" si="88"/>
        <v>0</v>
      </c>
      <c r="Y93" s="431"/>
      <c r="Z93" s="431"/>
      <c r="AA93" s="470"/>
      <c r="AB93" s="471"/>
      <c r="AC93" s="471"/>
      <c r="AD93" s="431">
        <f>+AE93+AF93</f>
        <v>400</v>
      </c>
      <c r="AE93" s="460">
        <v>378</v>
      </c>
      <c r="AF93" s="460">
        <v>22</v>
      </c>
      <c r="AG93" s="431"/>
      <c r="AH93" s="460"/>
      <c r="AI93" s="460"/>
      <c r="AJ93" s="431"/>
      <c r="AK93" s="431"/>
      <c r="AL93" s="8"/>
    </row>
    <row r="94" spans="1:41" ht="60" hidden="1">
      <c r="A94" s="8">
        <v>11</v>
      </c>
      <c r="B94" s="319" t="s">
        <v>212</v>
      </c>
      <c r="C94" s="8" t="s">
        <v>213</v>
      </c>
      <c r="D94" s="8"/>
      <c r="E94" s="8" t="s">
        <v>214</v>
      </c>
      <c r="F94" s="19" t="s">
        <v>54</v>
      </c>
      <c r="G94" s="425">
        <f t="shared" si="85"/>
        <v>1260</v>
      </c>
      <c r="H94" s="425">
        <v>1200</v>
      </c>
      <c r="I94" s="425">
        <v>60</v>
      </c>
      <c r="J94" s="431"/>
      <c r="K94" s="460">
        <f t="shared" si="89"/>
        <v>160.5</v>
      </c>
      <c r="L94" s="431">
        <f t="shared" si="90"/>
        <v>160.5</v>
      </c>
      <c r="M94" s="431"/>
      <c r="N94" s="460">
        <f t="shared" si="91"/>
        <v>0.5</v>
      </c>
      <c r="O94" s="431"/>
      <c r="P94" s="431">
        <f t="shared" si="92"/>
        <v>0.5</v>
      </c>
      <c r="Q94" s="444">
        <v>1100</v>
      </c>
      <c r="R94" s="431">
        <v>1039.5</v>
      </c>
      <c r="S94" s="431">
        <v>60.5</v>
      </c>
      <c r="T94" s="431"/>
      <c r="U94" s="428">
        <f t="shared" si="82"/>
        <v>1100</v>
      </c>
      <c r="V94" s="428">
        <f t="shared" si="83"/>
        <v>1039.5</v>
      </c>
      <c r="W94" s="428">
        <f t="shared" si="83"/>
        <v>60.5</v>
      </c>
      <c r="X94" s="425">
        <f t="shared" si="88"/>
        <v>0</v>
      </c>
      <c r="Y94" s="431"/>
      <c r="Z94" s="431"/>
      <c r="AA94" s="470"/>
      <c r="AB94" s="471"/>
      <c r="AC94" s="471"/>
      <c r="AD94" s="431">
        <f t="shared" ref="AD94:AD95" si="93">+AE94+AF94</f>
        <v>1100</v>
      </c>
      <c r="AE94" s="460">
        <v>1039.5</v>
      </c>
      <c r="AF94" s="460">
        <v>60.5</v>
      </c>
      <c r="AG94" s="431"/>
      <c r="AH94" s="460"/>
      <c r="AI94" s="460"/>
      <c r="AJ94" s="431"/>
      <c r="AK94" s="431"/>
      <c r="AL94" s="8"/>
    </row>
    <row r="95" spans="1:41" ht="45" hidden="1">
      <c r="A95" s="8">
        <v>12</v>
      </c>
      <c r="B95" s="319" t="s">
        <v>215</v>
      </c>
      <c r="C95" s="8" t="s">
        <v>210</v>
      </c>
      <c r="D95" s="8"/>
      <c r="E95" s="8" t="s">
        <v>216</v>
      </c>
      <c r="F95" s="19" t="s">
        <v>54</v>
      </c>
      <c r="G95" s="425">
        <f t="shared" si="85"/>
        <v>315</v>
      </c>
      <c r="H95" s="425">
        <v>300</v>
      </c>
      <c r="I95" s="425">
        <v>15</v>
      </c>
      <c r="J95" s="431"/>
      <c r="K95" s="460">
        <f t="shared" si="89"/>
        <v>3.8999999999999773</v>
      </c>
      <c r="L95" s="431">
        <f t="shared" si="90"/>
        <v>3.8999999999999773</v>
      </c>
      <c r="M95" s="431"/>
      <c r="N95" s="460">
        <f t="shared" si="91"/>
        <v>2.1999999999999993</v>
      </c>
      <c r="O95" s="431"/>
      <c r="P95" s="431">
        <f t="shared" si="92"/>
        <v>2.1999999999999993</v>
      </c>
      <c r="Q95" s="444">
        <v>313.3</v>
      </c>
      <c r="R95" s="431">
        <v>296.10000000000002</v>
      </c>
      <c r="S95" s="431">
        <v>17.2</v>
      </c>
      <c r="T95" s="431"/>
      <c r="U95" s="428">
        <f t="shared" si="82"/>
        <v>313.3</v>
      </c>
      <c r="V95" s="428">
        <f t="shared" si="83"/>
        <v>296.10000000000002</v>
      </c>
      <c r="W95" s="428">
        <f t="shared" si="83"/>
        <v>17.2</v>
      </c>
      <c r="X95" s="425">
        <f t="shared" si="88"/>
        <v>0</v>
      </c>
      <c r="Y95" s="431"/>
      <c r="Z95" s="431"/>
      <c r="AA95" s="470"/>
      <c r="AB95" s="471"/>
      <c r="AC95" s="471"/>
      <c r="AD95" s="431">
        <f t="shared" si="93"/>
        <v>313.3</v>
      </c>
      <c r="AE95" s="460">
        <v>296.10000000000002</v>
      </c>
      <c r="AF95" s="460">
        <v>17.2</v>
      </c>
      <c r="AG95" s="431"/>
      <c r="AH95" s="460"/>
      <c r="AI95" s="460"/>
      <c r="AJ95" s="431"/>
      <c r="AK95" s="431"/>
      <c r="AL95" s="8"/>
    </row>
    <row r="96" spans="1:41" ht="45" hidden="1">
      <c r="A96" s="8">
        <v>13</v>
      </c>
      <c r="B96" s="371" t="s">
        <v>217</v>
      </c>
      <c r="C96" s="372" t="s">
        <v>218</v>
      </c>
      <c r="D96" s="372"/>
      <c r="E96" s="20" t="s">
        <v>219</v>
      </c>
      <c r="F96" s="19" t="s">
        <v>55</v>
      </c>
      <c r="G96" s="425">
        <f t="shared" si="85"/>
        <v>630</v>
      </c>
      <c r="H96" s="425">
        <v>600</v>
      </c>
      <c r="I96" s="425">
        <v>30</v>
      </c>
      <c r="J96" s="431"/>
      <c r="K96" s="460">
        <f t="shared" si="81"/>
        <v>0</v>
      </c>
      <c r="L96" s="431"/>
      <c r="M96" s="431"/>
      <c r="N96" s="460"/>
      <c r="O96" s="431"/>
      <c r="P96" s="431"/>
      <c r="Q96" s="425">
        <f t="shared" ref="Q96" si="94">R96+S96</f>
        <v>630</v>
      </c>
      <c r="R96" s="425">
        <v>600</v>
      </c>
      <c r="S96" s="425">
        <v>30</v>
      </c>
      <c r="T96" s="431"/>
      <c r="U96" s="428">
        <f t="shared" si="82"/>
        <v>0</v>
      </c>
      <c r="V96" s="428">
        <f t="shared" si="83"/>
        <v>0</v>
      </c>
      <c r="W96" s="428">
        <f t="shared" si="83"/>
        <v>0</v>
      </c>
      <c r="X96" s="425">
        <f t="shared" si="88"/>
        <v>0</v>
      </c>
      <c r="Y96" s="431"/>
      <c r="Z96" s="431"/>
      <c r="AA96" s="431"/>
      <c r="AB96" s="460"/>
      <c r="AC96" s="460"/>
      <c r="AD96" s="431"/>
      <c r="AE96" s="460"/>
      <c r="AF96" s="460"/>
      <c r="AG96" s="425">
        <f t="shared" ref="AG96" si="95">AH96+AI96</f>
        <v>630</v>
      </c>
      <c r="AH96" s="425">
        <v>600</v>
      </c>
      <c r="AI96" s="425">
        <v>30</v>
      </c>
      <c r="AJ96" s="431"/>
      <c r="AK96" s="431"/>
      <c r="AL96" s="8"/>
    </row>
    <row r="97" spans="1:41" ht="60" hidden="1">
      <c r="A97" s="8">
        <f>+A96+1</f>
        <v>14</v>
      </c>
      <c r="B97" s="472" t="s">
        <v>1113</v>
      </c>
      <c r="C97" s="473" t="s">
        <v>1114</v>
      </c>
      <c r="D97" s="9" t="s">
        <v>55</v>
      </c>
      <c r="E97" s="20" t="s">
        <v>221</v>
      </c>
      <c r="F97" s="9" t="s">
        <v>55</v>
      </c>
      <c r="G97" s="474">
        <f>+H97+I97</f>
        <v>550</v>
      </c>
      <c r="H97" s="474">
        <v>524.15</v>
      </c>
      <c r="I97" s="474">
        <v>25.85</v>
      </c>
      <c r="J97" s="431"/>
      <c r="K97" s="460">
        <f t="shared" si="81"/>
        <v>0</v>
      </c>
      <c r="L97" s="431"/>
      <c r="M97" s="431"/>
      <c r="N97" s="460"/>
      <c r="O97" s="431"/>
      <c r="P97" s="431"/>
      <c r="Q97" s="474">
        <f>+R97+S97</f>
        <v>550</v>
      </c>
      <c r="R97" s="474">
        <v>524.15</v>
      </c>
      <c r="S97" s="474">
        <v>25.85</v>
      </c>
      <c r="T97" s="431"/>
      <c r="U97" s="428">
        <f t="shared" si="82"/>
        <v>0</v>
      </c>
      <c r="V97" s="428">
        <f t="shared" si="83"/>
        <v>0</v>
      </c>
      <c r="W97" s="428">
        <f t="shared" si="83"/>
        <v>0</v>
      </c>
      <c r="X97" s="425">
        <f t="shared" si="88"/>
        <v>0</v>
      </c>
      <c r="Y97" s="431"/>
      <c r="Z97" s="431"/>
      <c r="AA97" s="431"/>
      <c r="AB97" s="460"/>
      <c r="AC97" s="460"/>
      <c r="AD97" s="431"/>
      <c r="AE97" s="460"/>
      <c r="AF97" s="460"/>
      <c r="AG97" s="474">
        <f>+AH97+AI97</f>
        <v>550</v>
      </c>
      <c r="AH97" s="474">
        <v>524.15</v>
      </c>
      <c r="AI97" s="474">
        <v>25.85</v>
      </c>
      <c r="AJ97" s="431"/>
      <c r="AK97" s="431"/>
      <c r="AL97" s="8"/>
    </row>
    <row r="98" spans="1:41" ht="30" hidden="1">
      <c r="A98" s="8">
        <f t="shared" ref="A98:A103" si="96">+A97+1</f>
        <v>15</v>
      </c>
      <c r="B98" s="472" t="s">
        <v>1115</v>
      </c>
      <c r="C98" s="473" t="s">
        <v>1116</v>
      </c>
      <c r="D98" s="9" t="s">
        <v>55</v>
      </c>
      <c r="E98" s="20"/>
      <c r="F98" s="9" t="s">
        <v>55</v>
      </c>
      <c r="G98" s="474">
        <f t="shared" ref="G98:G101" si="97">+H98+I98</f>
        <v>200</v>
      </c>
      <c r="H98" s="474">
        <v>190.5</v>
      </c>
      <c r="I98" s="474">
        <v>9.5</v>
      </c>
      <c r="J98" s="431"/>
      <c r="K98" s="460">
        <f t="shared" si="81"/>
        <v>0</v>
      </c>
      <c r="L98" s="431"/>
      <c r="M98" s="431"/>
      <c r="N98" s="460"/>
      <c r="O98" s="431"/>
      <c r="P98" s="431"/>
      <c r="Q98" s="474">
        <f t="shared" ref="Q98:Q101" si="98">+R98+S98</f>
        <v>200</v>
      </c>
      <c r="R98" s="474">
        <v>190.5</v>
      </c>
      <c r="S98" s="474">
        <v>9.5</v>
      </c>
      <c r="T98" s="431"/>
      <c r="U98" s="428"/>
      <c r="V98" s="428"/>
      <c r="W98" s="428"/>
      <c r="X98" s="425"/>
      <c r="Y98" s="431"/>
      <c r="Z98" s="431"/>
      <c r="AA98" s="431"/>
      <c r="AB98" s="460"/>
      <c r="AC98" s="460"/>
      <c r="AD98" s="431"/>
      <c r="AE98" s="460"/>
      <c r="AF98" s="460"/>
      <c r="AG98" s="474">
        <f t="shared" ref="AG98:AG101" si="99">+AH98+AI98</f>
        <v>200</v>
      </c>
      <c r="AH98" s="474">
        <v>190.5</v>
      </c>
      <c r="AI98" s="474">
        <v>9.5</v>
      </c>
      <c r="AJ98" s="431"/>
      <c r="AK98" s="431"/>
      <c r="AL98" s="8"/>
    </row>
    <row r="99" spans="1:41" ht="45" hidden="1">
      <c r="A99" s="8">
        <f t="shared" si="96"/>
        <v>16</v>
      </c>
      <c r="B99" s="472" t="s">
        <v>1117</v>
      </c>
      <c r="C99" s="473" t="s">
        <v>1118</v>
      </c>
      <c r="D99" s="9" t="s">
        <v>55</v>
      </c>
      <c r="E99" s="20"/>
      <c r="F99" s="9" t="s">
        <v>55</v>
      </c>
      <c r="G99" s="474">
        <f t="shared" si="97"/>
        <v>200</v>
      </c>
      <c r="H99" s="474">
        <v>190.5</v>
      </c>
      <c r="I99" s="474">
        <v>9.5</v>
      </c>
      <c r="J99" s="431"/>
      <c r="K99" s="460">
        <f t="shared" si="81"/>
        <v>0</v>
      </c>
      <c r="L99" s="431"/>
      <c r="M99" s="431"/>
      <c r="N99" s="460"/>
      <c r="O99" s="431"/>
      <c r="P99" s="431"/>
      <c r="Q99" s="474">
        <f t="shared" si="98"/>
        <v>200</v>
      </c>
      <c r="R99" s="474">
        <v>190.5</v>
      </c>
      <c r="S99" s="474">
        <v>9.5</v>
      </c>
      <c r="T99" s="431"/>
      <c r="U99" s="428"/>
      <c r="V99" s="428"/>
      <c r="W99" s="428"/>
      <c r="X99" s="425"/>
      <c r="Y99" s="431"/>
      <c r="Z99" s="431"/>
      <c r="AA99" s="431"/>
      <c r="AB99" s="460"/>
      <c r="AC99" s="460"/>
      <c r="AD99" s="431"/>
      <c r="AE99" s="460"/>
      <c r="AF99" s="460"/>
      <c r="AG99" s="474">
        <f t="shared" si="99"/>
        <v>200</v>
      </c>
      <c r="AH99" s="474">
        <v>190.5</v>
      </c>
      <c r="AI99" s="474">
        <v>9.5</v>
      </c>
      <c r="AJ99" s="431"/>
      <c r="AK99" s="431"/>
      <c r="AL99" s="8"/>
    </row>
    <row r="100" spans="1:41" ht="45" hidden="1">
      <c r="A100" s="8">
        <f t="shared" si="96"/>
        <v>17</v>
      </c>
      <c r="B100" s="472" t="s">
        <v>1119</v>
      </c>
      <c r="C100" s="473" t="s">
        <v>1026</v>
      </c>
      <c r="D100" s="9" t="s">
        <v>55</v>
      </c>
      <c r="E100" s="20"/>
      <c r="F100" s="9" t="s">
        <v>55</v>
      </c>
      <c r="G100" s="474">
        <f t="shared" si="97"/>
        <v>300</v>
      </c>
      <c r="H100" s="474">
        <v>285.5</v>
      </c>
      <c r="I100" s="474">
        <v>14.5</v>
      </c>
      <c r="J100" s="431"/>
      <c r="K100" s="460">
        <f t="shared" si="81"/>
        <v>0</v>
      </c>
      <c r="L100" s="431"/>
      <c r="M100" s="431"/>
      <c r="N100" s="460"/>
      <c r="O100" s="431"/>
      <c r="P100" s="431"/>
      <c r="Q100" s="474">
        <f t="shared" si="98"/>
        <v>300</v>
      </c>
      <c r="R100" s="474">
        <v>285.5</v>
      </c>
      <c r="S100" s="474">
        <v>14.5</v>
      </c>
      <c r="T100" s="431"/>
      <c r="U100" s="428"/>
      <c r="V100" s="428"/>
      <c r="W100" s="428"/>
      <c r="X100" s="425"/>
      <c r="Y100" s="431"/>
      <c r="Z100" s="431"/>
      <c r="AA100" s="431"/>
      <c r="AB100" s="460"/>
      <c r="AC100" s="460"/>
      <c r="AD100" s="431"/>
      <c r="AE100" s="460"/>
      <c r="AF100" s="460"/>
      <c r="AG100" s="474">
        <f t="shared" si="99"/>
        <v>300</v>
      </c>
      <c r="AH100" s="474">
        <v>285.5</v>
      </c>
      <c r="AI100" s="474">
        <v>14.5</v>
      </c>
      <c r="AJ100" s="431"/>
      <c r="AK100" s="431"/>
      <c r="AL100" s="8"/>
    </row>
    <row r="101" spans="1:41" ht="45" hidden="1">
      <c r="A101" s="8">
        <f t="shared" si="96"/>
        <v>18</v>
      </c>
      <c r="B101" s="472" t="s">
        <v>1120</v>
      </c>
      <c r="C101" s="473" t="s">
        <v>1121</v>
      </c>
      <c r="D101" s="9" t="s">
        <v>55</v>
      </c>
      <c r="E101" s="20"/>
      <c r="F101" s="9" t="s">
        <v>55</v>
      </c>
      <c r="G101" s="474">
        <f t="shared" si="97"/>
        <v>239.6</v>
      </c>
      <c r="H101" s="474">
        <v>228</v>
      </c>
      <c r="I101" s="474">
        <v>11.6</v>
      </c>
      <c r="J101" s="431"/>
      <c r="K101" s="460">
        <f t="shared" si="81"/>
        <v>0</v>
      </c>
      <c r="L101" s="431"/>
      <c r="M101" s="431"/>
      <c r="N101" s="460"/>
      <c r="O101" s="431"/>
      <c r="P101" s="431"/>
      <c r="Q101" s="474">
        <f t="shared" si="98"/>
        <v>239.6</v>
      </c>
      <c r="R101" s="474">
        <v>228</v>
      </c>
      <c r="S101" s="474">
        <v>11.6</v>
      </c>
      <c r="T101" s="431"/>
      <c r="U101" s="428"/>
      <c r="V101" s="428"/>
      <c r="W101" s="428"/>
      <c r="X101" s="425"/>
      <c r="Y101" s="431"/>
      <c r="Z101" s="431"/>
      <c r="AA101" s="431"/>
      <c r="AB101" s="460"/>
      <c r="AC101" s="460"/>
      <c r="AD101" s="431"/>
      <c r="AE101" s="460"/>
      <c r="AF101" s="460"/>
      <c r="AG101" s="474">
        <f t="shared" si="99"/>
        <v>239.6</v>
      </c>
      <c r="AH101" s="474">
        <v>228</v>
      </c>
      <c r="AI101" s="474">
        <v>11.6</v>
      </c>
      <c r="AJ101" s="431"/>
      <c r="AK101" s="431"/>
      <c r="AL101" s="8"/>
    </row>
    <row r="102" spans="1:41" ht="30" hidden="1">
      <c r="A102" s="8">
        <f t="shared" si="96"/>
        <v>19</v>
      </c>
      <c r="B102" s="349" t="s">
        <v>802</v>
      </c>
      <c r="C102" s="8" t="s">
        <v>803</v>
      </c>
      <c r="D102" s="8"/>
      <c r="E102" s="20" t="s">
        <v>804</v>
      </c>
      <c r="F102" s="19" t="s">
        <v>55</v>
      </c>
      <c r="G102" s="425">
        <f t="shared" si="85"/>
        <v>498.75</v>
      </c>
      <c r="H102" s="425">
        <v>475</v>
      </c>
      <c r="I102" s="425">
        <f>H102*5%</f>
        <v>23.75</v>
      </c>
      <c r="J102" s="431"/>
      <c r="K102" s="460">
        <f t="shared" si="81"/>
        <v>0</v>
      </c>
      <c r="L102" s="431"/>
      <c r="M102" s="431"/>
      <c r="N102" s="460"/>
      <c r="O102" s="431"/>
      <c r="P102" s="431"/>
      <c r="Q102" s="425">
        <f t="shared" ref="Q102:Q103" si="100">R102+S102</f>
        <v>498.75</v>
      </c>
      <c r="R102" s="425">
        <v>475</v>
      </c>
      <c r="S102" s="425">
        <f>R102*5%</f>
        <v>23.75</v>
      </c>
      <c r="T102" s="431"/>
      <c r="U102" s="428">
        <f t="shared" si="82"/>
        <v>0</v>
      </c>
      <c r="V102" s="428">
        <f t="shared" si="83"/>
        <v>0</v>
      </c>
      <c r="W102" s="428">
        <f t="shared" si="83"/>
        <v>0</v>
      </c>
      <c r="X102" s="425">
        <f t="shared" si="88"/>
        <v>0</v>
      </c>
      <c r="Y102" s="431"/>
      <c r="Z102" s="431"/>
      <c r="AA102" s="431"/>
      <c r="AB102" s="460"/>
      <c r="AC102" s="460"/>
      <c r="AD102" s="431"/>
      <c r="AE102" s="460"/>
      <c r="AF102" s="460"/>
      <c r="AG102" s="425">
        <f t="shared" ref="AG102:AG103" si="101">AH102+AI102</f>
        <v>498.75</v>
      </c>
      <c r="AH102" s="425">
        <v>475</v>
      </c>
      <c r="AI102" s="425">
        <f>AH102*5%</f>
        <v>23.75</v>
      </c>
      <c r="AJ102" s="431"/>
      <c r="AK102" s="431"/>
      <c r="AL102" s="8"/>
    </row>
    <row r="103" spans="1:41" ht="45" hidden="1">
      <c r="A103" s="8">
        <f t="shared" si="96"/>
        <v>20</v>
      </c>
      <c r="B103" s="349" t="s">
        <v>1122</v>
      </c>
      <c r="C103" s="8" t="s">
        <v>1123</v>
      </c>
      <c r="D103" s="8"/>
      <c r="E103" s="20"/>
      <c r="F103" s="19" t="s">
        <v>55</v>
      </c>
      <c r="G103" s="425"/>
      <c r="H103" s="425"/>
      <c r="I103" s="425"/>
      <c r="J103" s="431"/>
      <c r="K103" s="460"/>
      <c r="L103" s="431"/>
      <c r="M103" s="431"/>
      <c r="N103" s="425">
        <f t="shared" ref="N103" si="102">O103+P103</f>
        <v>739.57415999999989</v>
      </c>
      <c r="O103" s="425">
        <f>722.3+9.37416</f>
        <v>731.67415999999992</v>
      </c>
      <c r="P103" s="425">
        <v>7.9</v>
      </c>
      <c r="Q103" s="425">
        <f t="shared" si="100"/>
        <v>739.57415999999989</v>
      </c>
      <c r="R103" s="425">
        <f>722.3+9.37416</f>
        <v>731.67415999999992</v>
      </c>
      <c r="S103" s="425">
        <v>7.9</v>
      </c>
      <c r="T103" s="503" t="s">
        <v>1169</v>
      </c>
      <c r="U103" s="428"/>
      <c r="V103" s="428"/>
      <c r="W103" s="428"/>
      <c r="X103" s="425"/>
      <c r="Y103" s="431"/>
      <c r="Z103" s="431"/>
      <c r="AA103" s="431"/>
      <c r="AB103" s="460"/>
      <c r="AC103" s="460"/>
      <c r="AD103" s="431"/>
      <c r="AE103" s="460"/>
      <c r="AF103" s="460"/>
      <c r="AG103" s="425">
        <f t="shared" si="101"/>
        <v>739.57415999999989</v>
      </c>
      <c r="AH103" s="425">
        <f>722.3+9.37416</f>
        <v>731.67415999999992</v>
      </c>
      <c r="AI103" s="425">
        <v>7.9</v>
      </c>
      <c r="AJ103" s="431"/>
      <c r="AK103" s="431"/>
      <c r="AL103" s="8"/>
    </row>
    <row r="104" spans="1:41" s="14" customFormat="1" ht="23.25" customHeight="1">
      <c r="A104" s="4" t="s">
        <v>993</v>
      </c>
      <c r="B104" s="486" t="s">
        <v>223</v>
      </c>
      <c r="C104" s="402"/>
      <c r="D104" s="402"/>
      <c r="E104" s="401">
        <v>0</v>
      </c>
      <c r="F104" s="401"/>
      <c r="G104" s="426">
        <f>SUM(G105:G118)</f>
        <v>4514.05</v>
      </c>
      <c r="H104" s="426">
        <f t="shared" ref="H104:S104" si="103">SUM(H105:H118)</f>
        <v>4297.9500000000007</v>
      </c>
      <c r="I104" s="426">
        <f t="shared" si="103"/>
        <v>216.1</v>
      </c>
      <c r="J104" s="426">
        <f t="shared" si="103"/>
        <v>0</v>
      </c>
      <c r="K104" s="426">
        <f t="shared" si="103"/>
        <v>514.25409999999988</v>
      </c>
      <c r="L104" s="426">
        <f t="shared" si="103"/>
        <v>497.52</v>
      </c>
      <c r="M104" s="426">
        <f t="shared" si="103"/>
        <v>16.734099999999998</v>
      </c>
      <c r="N104" s="426">
        <f t="shared" si="103"/>
        <v>514.25409999999999</v>
      </c>
      <c r="O104" s="426">
        <f t="shared" si="103"/>
        <v>497.52000000000004</v>
      </c>
      <c r="P104" s="426">
        <f t="shared" si="103"/>
        <v>16.734099999999998</v>
      </c>
      <c r="Q104" s="426">
        <f t="shared" si="103"/>
        <v>4514.05</v>
      </c>
      <c r="R104" s="426">
        <f t="shared" si="103"/>
        <v>4297.9500000000007</v>
      </c>
      <c r="S104" s="426">
        <f t="shared" si="103"/>
        <v>216.1</v>
      </c>
      <c r="T104" s="426"/>
      <c r="U104" s="426">
        <f t="shared" ref="U104:AF104" si="104">SUM(U105:U116)</f>
        <v>3012.2959000000005</v>
      </c>
      <c r="V104" s="426">
        <f t="shared" si="104"/>
        <v>2857.7400000000002</v>
      </c>
      <c r="W104" s="426">
        <f t="shared" si="104"/>
        <v>154.55590000000001</v>
      </c>
      <c r="X104" s="426">
        <f t="shared" si="104"/>
        <v>1113.0999999999999</v>
      </c>
      <c r="Y104" s="426">
        <f t="shared" si="104"/>
        <v>1073.7</v>
      </c>
      <c r="Z104" s="426">
        <f t="shared" si="104"/>
        <v>39.4</v>
      </c>
      <c r="AA104" s="426">
        <f t="shared" si="104"/>
        <v>791.29590000000007</v>
      </c>
      <c r="AB104" s="426">
        <f t="shared" si="104"/>
        <v>737.04</v>
      </c>
      <c r="AC104" s="426">
        <f t="shared" si="104"/>
        <v>54.255899999999997</v>
      </c>
      <c r="AD104" s="426">
        <f t="shared" si="104"/>
        <v>1107.9000000000001</v>
      </c>
      <c r="AE104" s="426">
        <f t="shared" si="104"/>
        <v>1047</v>
      </c>
      <c r="AF104" s="426">
        <f t="shared" si="104"/>
        <v>60.900000000000006</v>
      </c>
      <c r="AG104" s="426">
        <f>SUM(AG105:AG118)</f>
        <v>1500</v>
      </c>
      <c r="AH104" s="426">
        <f>SUM(AH105:AH118)</f>
        <v>1440.21</v>
      </c>
      <c r="AI104" s="426">
        <f>SUM(AI105:AI118)</f>
        <v>59.79</v>
      </c>
      <c r="AJ104" s="426"/>
      <c r="AK104" s="426">
        <f>SUM(AK105:AK116)</f>
        <v>0</v>
      </c>
      <c r="AL104" s="16"/>
      <c r="AM104" s="357">
        <f>+'NĂM 2022'!K46+'NĂM 2023'!N45+'NĂM 2024'!J48+'NĂM 2025'!J43</f>
        <v>4514.05</v>
      </c>
      <c r="AN104" s="357">
        <f>+'NĂM 2022'!L46+'NĂM 2023'!O45+'NĂM 2024'!K48+'NĂM 2025'!K43</f>
        <v>4297.9500000000007</v>
      </c>
      <c r="AO104" s="357">
        <f>+'NĂM 2022'!M46+'NĂM 2023'!P45+'NĂM 2024'!L48+'NĂM 2025'!L43</f>
        <v>216.1</v>
      </c>
    </row>
    <row r="105" spans="1:41" s="143" customFormat="1" ht="60" hidden="1">
      <c r="A105" s="138">
        <v>1</v>
      </c>
      <c r="B105" s="316" t="s">
        <v>224</v>
      </c>
      <c r="C105" s="138" t="s">
        <v>225</v>
      </c>
      <c r="D105" s="138"/>
      <c r="E105" s="138" t="s">
        <v>226</v>
      </c>
      <c r="F105" s="148" t="s">
        <v>52</v>
      </c>
      <c r="G105" s="427">
        <f t="shared" si="85"/>
        <v>270.85000000000002</v>
      </c>
      <c r="H105" s="427">
        <v>257.85000000000002</v>
      </c>
      <c r="I105" s="427">
        <v>13</v>
      </c>
      <c r="J105" s="428"/>
      <c r="K105" s="460">
        <f>+G105-Q105</f>
        <v>0</v>
      </c>
      <c r="L105" s="428"/>
      <c r="M105" s="428"/>
      <c r="N105" s="460"/>
      <c r="O105" s="428"/>
      <c r="P105" s="428"/>
      <c r="Q105" s="444">
        <v>270.85000000000002</v>
      </c>
      <c r="R105" s="428">
        <v>257.85000000000002</v>
      </c>
      <c r="S105" s="428">
        <v>13</v>
      </c>
      <c r="T105" s="428"/>
      <c r="U105" s="428">
        <f>+V105+W105</f>
        <v>270.85000000000002</v>
      </c>
      <c r="V105" s="428">
        <f>+Y105+AB105+AE105</f>
        <v>257.85000000000002</v>
      </c>
      <c r="W105" s="428">
        <f>+Z105+AC105+AF105</f>
        <v>13</v>
      </c>
      <c r="X105" s="425">
        <f t="shared" si="88"/>
        <v>270.85000000000002</v>
      </c>
      <c r="Y105" s="427">
        <v>257.85000000000002</v>
      </c>
      <c r="Z105" s="427">
        <v>13</v>
      </c>
      <c r="AA105" s="427"/>
      <c r="AB105" s="458"/>
      <c r="AC105" s="458"/>
      <c r="AD105" s="427"/>
      <c r="AE105" s="458"/>
      <c r="AF105" s="458"/>
      <c r="AG105" s="427"/>
      <c r="AH105" s="458"/>
      <c r="AI105" s="458"/>
      <c r="AJ105" s="427"/>
      <c r="AK105" s="428"/>
      <c r="AL105" s="142"/>
      <c r="AM105" s="443">
        <f>+G104-U104</f>
        <v>1501.7540999999997</v>
      </c>
      <c r="AN105" s="443">
        <f>+H104-V104</f>
        <v>1440.2100000000005</v>
      </c>
      <c r="AO105" s="443">
        <f>+I104-W104</f>
        <v>61.544099999999986</v>
      </c>
    </row>
    <row r="106" spans="1:41" s="143" customFormat="1" ht="60" hidden="1">
      <c r="A106" s="138">
        <f>+A105+1</f>
        <v>2</v>
      </c>
      <c r="B106" s="316" t="s">
        <v>227</v>
      </c>
      <c r="C106" s="138" t="s">
        <v>228</v>
      </c>
      <c r="D106" s="138"/>
      <c r="E106" s="138" t="s">
        <v>229</v>
      </c>
      <c r="F106" s="148" t="s">
        <v>52</v>
      </c>
      <c r="G106" s="427">
        <f t="shared" si="85"/>
        <v>629.85</v>
      </c>
      <c r="H106" s="427">
        <v>599.85</v>
      </c>
      <c r="I106" s="427">
        <v>30</v>
      </c>
      <c r="J106" s="428"/>
      <c r="K106" s="460">
        <f>+L106+M106</f>
        <v>1.7541000000000011</v>
      </c>
      <c r="L106" s="428"/>
      <c r="M106" s="428">
        <f>+I106-S106</f>
        <v>1.7541000000000011</v>
      </c>
      <c r="N106" s="460"/>
      <c r="O106" s="428"/>
      <c r="P106" s="428"/>
      <c r="Q106" s="444">
        <v>628.09590000000003</v>
      </c>
      <c r="R106" s="428">
        <v>599.85</v>
      </c>
      <c r="S106" s="428">
        <v>28.245899999999999</v>
      </c>
      <c r="T106" s="428"/>
      <c r="U106" s="428">
        <f t="shared" ref="U106:U116" si="105">+V106+W106</f>
        <v>628.09590000000003</v>
      </c>
      <c r="V106" s="428">
        <f t="shared" ref="V106:W116" si="106">+Y106+AB106+AE106</f>
        <v>599.85</v>
      </c>
      <c r="W106" s="428">
        <f t="shared" si="106"/>
        <v>28.245899999999999</v>
      </c>
      <c r="X106" s="425">
        <f t="shared" si="88"/>
        <v>572.4</v>
      </c>
      <c r="Y106" s="427">
        <v>558</v>
      </c>
      <c r="Z106" s="427">
        <v>14.4</v>
      </c>
      <c r="AA106" s="427">
        <f>+AB106+AC106</f>
        <v>55.695900000000002</v>
      </c>
      <c r="AB106" s="458">
        <v>41.85</v>
      </c>
      <c r="AC106" s="458">
        <f>15.6-1.7541</f>
        <v>13.8459</v>
      </c>
      <c r="AD106" s="427"/>
      <c r="AE106" s="458"/>
      <c r="AF106" s="458"/>
      <c r="AG106" s="427"/>
      <c r="AH106" s="458"/>
      <c r="AI106" s="458"/>
      <c r="AJ106" s="427"/>
      <c r="AK106" s="428"/>
      <c r="AL106" s="142"/>
      <c r="AM106" s="358">
        <f>+AM105-AG104</f>
        <v>1.7540999999996529</v>
      </c>
      <c r="AN106" s="358">
        <f t="shared" ref="AN106:AO106" si="107">+AN105-AH104</f>
        <v>0</v>
      </c>
      <c r="AO106" s="358">
        <f t="shared" si="107"/>
        <v>1.7540999999999869</v>
      </c>
    </row>
    <row r="107" spans="1:41" s="143" customFormat="1" ht="75" hidden="1">
      <c r="A107" s="138">
        <f t="shared" ref="A107:A118" si="108">+A106+1</f>
        <v>3</v>
      </c>
      <c r="B107" s="316" t="s">
        <v>230</v>
      </c>
      <c r="C107" s="138" t="s">
        <v>231</v>
      </c>
      <c r="D107" s="138"/>
      <c r="E107" s="138" t="s">
        <v>110</v>
      </c>
      <c r="F107" s="148" t="s">
        <v>52</v>
      </c>
      <c r="G107" s="427">
        <f t="shared" si="85"/>
        <v>269.85000000000002</v>
      </c>
      <c r="H107" s="427">
        <v>257.85000000000002</v>
      </c>
      <c r="I107" s="427">
        <v>12</v>
      </c>
      <c r="J107" s="428"/>
      <c r="K107" s="460">
        <f t="shared" ref="K107:K116" si="109">+G107-Q107</f>
        <v>0</v>
      </c>
      <c r="L107" s="428"/>
      <c r="M107" s="428"/>
      <c r="N107" s="460"/>
      <c r="O107" s="428"/>
      <c r="P107" s="428"/>
      <c r="Q107" s="444">
        <v>269.85000000000002</v>
      </c>
      <c r="R107" s="428">
        <v>257.85000000000002</v>
      </c>
      <c r="S107" s="428">
        <v>12</v>
      </c>
      <c r="T107" s="428"/>
      <c r="U107" s="428">
        <f t="shared" si="105"/>
        <v>269.85000000000002</v>
      </c>
      <c r="V107" s="428">
        <f t="shared" si="106"/>
        <v>257.85000000000002</v>
      </c>
      <c r="W107" s="428">
        <f t="shared" si="106"/>
        <v>12</v>
      </c>
      <c r="X107" s="425">
        <f t="shared" si="88"/>
        <v>269.85000000000002</v>
      </c>
      <c r="Y107" s="427">
        <v>257.85000000000002</v>
      </c>
      <c r="Z107" s="427">
        <v>12</v>
      </c>
      <c r="AA107" s="427"/>
      <c r="AB107" s="458"/>
      <c r="AC107" s="458"/>
      <c r="AD107" s="427"/>
      <c r="AE107" s="458"/>
      <c r="AF107" s="458"/>
      <c r="AG107" s="427"/>
      <c r="AH107" s="458"/>
      <c r="AI107" s="458"/>
      <c r="AJ107" s="427"/>
      <c r="AK107" s="428"/>
      <c r="AL107" s="142"/>
      <c r="AM107" s="358"/>
      <c r="AN107" s="358"/>
      <c r="AO107" s="358"/>
    </row>
    <row r="108" spans="1:41" s="143" customFormat="1" ht="60" hidden="1">
      <c r="A108" s="138">
        <f t="shared" si="108"/>
        <v>4</v>
      </c>
      <c r="B108" s="316" t="s">
        <v>232</v>
      </c>
      <c r="C108" s="138" t="s">
        <v>225</v>
      </c>
      <c r="D108" s="138"/>
      <c r="E108" s="138" t="s">
        <v>226</v>
      </c>
      <c r="F108" s="148" t="s">
        <v>53</v>
      </c>
      <c r="G108" s="427">
        <f t="shared" si="85"/>
        <v>357</v>
      </c>
      <c r="H108" s="427">
        <v>342</v>
      </c>
      <c r="I108" s="427">
        <v>15</v>
      </c>
      <c r="J108" s="428"/>
      <c r="K108" s="460"/>
      <c r="L108" s="428"/>
      <c r="M108" s="428"/>
      <c r="N108" s="460">
        <f>+O108+P108</f>
        <v>14.249999999999989</v>
      </c>
      <c r="O108" s="428">
        <f>+R108-H108</f>
        <v>7.5099999999999909</v>
      </c>
      <c r="P108" s="428">
        <f>+S108-I108</f>
        <v>6.7399999999999984</v>
      </c>
      <c r="Q108" s="444">
        <v>371.25</v>
      </c>
      <c r="R108" s="428">
        <v>349.51</v>
      </c>
      <c r="S108" s="428">
        <v>21.74</v>
      </c>
      <c r="T108" s="428"/>
      <c r="U108" s="428">
        <f t="shared" si="105"/>
        <v>371.25</v>
      </c>
      <c r="V108" s="428">
        <f t="shared" si="106"/>
        <v>349.51</v>
      </c>
      <c r="W108" s="428">
        <f t="shared" si="106"/>
        <v>21.74</v>
      </c>
      <c r="X108" s="425">
        <f t="shared" si="88"/>
        <v>0</v>
      </c>
      <c r="Y108" s="428"/>
      <c r="Z108" s="428"/>
      <c r="AA108" s="428">
        <f>+AB108+AC108</f>
        <v>371.25</v>
      </c>
      <c r="AB108" s="460">
        <v>349.51</v>
      </c>
      <c r="AC108" s="460">
        <v>21.74</v>
      </c>
      <c r="AD108" s="428"/>
      <c r="AE108" s="460"/>
      <c r="AF108" s="460"/>
      <c r="AG108" s="428"/>
      <c r="AH108" s="460"/>
      <c r="AI108" s="460"/>
      <c r="AJ108" s="428"/>
      <c r="AK108" s="428"/>
      <c r="AL108" s="142"/>
      <c r="AM108" s="358"/>
      <c r="AN108" s="358"/>
      <c r="AO108" s="358"/>
    </row>
    <row r="109" spans="1:41" s="143" customFormat="1" ht="75" hidden="1">
      <c r="A109" s="138">
        <f t="shared" si="108"/>
        <v>5</v>
      </c>
      <c r="B109" s="316" t="s">
        <v>233</v>
      </c>
      <c r="C109" s="138" t="s">
        <v>231</v>
      </c>
      <c r="D109" s="138"/>
      <c r="E109" s="138" t="s">
        <v>110</v>
      </c>
      <c r="F109" s="148" t="s">
        <v>53</v>
      </c>
      <c r="G109" s="427">
        <f t="shared" si="85"/>
        <v>359.1</v>
      </c>
      <c r="H109" s="427">
        <v>342</v>
      </c>
      <c r="I109" s="427">
        <v>17.100000000000001</v>
      </c>
      <c r="J109" s="428"/>
      <c r="K109" s="460"/>
      <c r="L109" s="428"/>
      <c r="M109" s="428"/>
      <c r="N109" s="460">
        <f t="shared" ref="N109:N110" si="110">+O109+P109</f>
        <v>5.2500000000000071</v>
      </c>
      <c r="O109" s="428">
        <f t="shared" ref="O109:P110" si="111">+R109-H109</f>
        <v>3.6800000000000068</v>
      </c>
      <c r="P109" s="428">
        <f t="shared" si="111"/>
        <v>1.5700000000000003</v>
      </c>
      <c r="Q109" s="444">
        <v>364.35</v>
      </c>
      <c r="R109" s="428">
        <v>345.68</v>
      </c>
      <c r="S109" s="428">
        <v>18.670000000000002</v>
      </c>
      <c r="T109" s="428"/>
      <c r="U109" s="428">
        <f t="shared" si="105"/>
        <v>364.35</v>
      </c>
      <c r="V109" s="428">
        <f t="shared" si="106"/>
        <v>345.68</v>
      </c>
      <c r="W109" s="428">
        <f t="shared" si="106"/>
        <v>18.670000000000002</v>
      </c>
      <c r="X109" s="425">
        <f t="shared" si="88"/>
        <v>0</v>
      </c>
      <c r="Y109" s="428"/>
      <c r="Z109" s="428"/>
      <c r="AA109" s="428">
        <f>+AB109+AC109</f>
        <v>364.35</v>
      </c>
      <c r="AB109" s="460">
        <v>345.68</v>
      </c>
      <c r="AC109" s="460">
        <v>18.670000000000002</v>
      </c>
      <c r="AD109" s="428"/>
      <c r="AE109" s="460"/>
      <c r="AF109" s="460"/>
      <c r="AG109" s="428"/>
      <c r="AH109" s="460"/>
      <c r="AI109" s="460"/>
      <c r="AJ109" s="428"/>
      <c r="AK109" s="428"/>
      <c r="AL109" s="142"/>
      <c r="AM109" s="358"/>
      <c r="AN109" s="358"/>
      <c r="AO109" s="358"/>
    </row>
    <row r="110" spans="1:41" s="143" customFormat="1" ht="75" hidden="1">
      <c r="A110" s="138">
        <f t="shared" si="108"/>
        <v>6</v>
      </c>
      <c r="B110" s="316" t="s">
        <v>234</v>
      </c>
      <c r="C110" s="138" t="s">
        <v>231</v>
      </c>
      <c r="D110" s="138"/>
      <c r="E110" s="138" t="s">
        <v>235</v>
      </c>
      <c r="F110" s="148" t="s">
        <v>53</v>
      </c>
      <c r="G110" s="427">
        <f t="shared" si="85"/>
        <v>320</v>
      </c>
      <c r="H110" s="427">
        <v>300</v>
      </c>
      <c r="I110" s="427">
        <v>20</v>
      </c>
      <c r="J110" s="428"/>
      <c r="K110" s="460"/>
      <c r="L110" s="428"/>
      <c r="M110" s="428"/>
      <c r="N110" s="460">
        <f t="shared" si="110"/>
        <v>49.3</v>
      </c>
      <c r="O110" s="428">
        <f t="shared" si="111"/>
        <v>49</v>
      </c>
      <c r="P110" s="428">
        <f t="shared" si="111"/>
        <v>0.30000000000000071</v>
      </c>
      <c r="Q110" s="444">
        <v>369.3</v>
      </c>
      <c r="R110" s="428">
        <v>349</v>
      </c>
      <c r="S110" s="428">
        <v>20.3</v>
      </c>
      <c r="T110" s="428"/>
      <c r="U110" s="428">
        <f t="shared" si="105"/>
        <v>369.3</v>
      </c>
      <c r="V110" s="428">
        <f t="shared" si="106"/>
        <v>349</v>
      </c>
      <c r="W110" s="428">
        <f t="shared" si="106"/>
        <v>20.3</v>
      </c>
      <c r="X110" s="425">
        <f t="shared" si="88"/>
        <v>0</v>
      </c>
      <c r="Y110" s="428"/>
      <c r="Z110" s="428"/>
      <c r="AA110" s="428"/>
      <c r="AB110" s="460"/>
      <c r="AC110" s="460"/>
      <c r="AD110" s="428">
        <f>+AE110+AF110</f>
        <v>369.3</v>
      </c>
      <c r="AE110" s="460">
        <v>349</v>
      </c>
      <c r="AF110" s="460">
        <v>20.3</v>
      </c>
      <c r="AG110" s="428"/>
      <c r="AH110" s="460"/>
      <c r="AI110" s="460"/>
      <c r="AJ110" s="428"/>
      <c r="AK110" s="428"/>
      <c r="AL110" s="142"/>
      <c r="AM110" s="358"/>
      <c r="AN110" s="358"/>
      <c r="AO110" s="358"/>
    </row>
    <row r="111" spans="1:41" s="143" customFormat="1" ht="45" hidden="1">
      <c r="A111" s="138">
        <f t="shared" si="108"/>
        <v>7</v>
      </c>
      <c r="B111" s="316" t="s">
        <v>236</v>
      </c>
      <c r="C111" s="138" t="s">
        <v>228</v>
      </c>
      <c r="D111" s="138"/>
      <c r="E111" s="138" t="s">
        <v>237</v>
      </c>
      <c r="F111" s="148" t="s">
        <v>53</v>
      </c>
      <c r="G111" s="427">
        <f t="shared" si="85"/>
        <v>630</v>
      </c>
      <c r="H111" s="427">
        <v>600</v>
      </c>
      <c r="I111" s="427">
        <v>30</v>
      </c>
      <c r="J111" s="428"/>
      <c r="K111" s="460">
        <f t="shared" si="109"/>
        <v>260.7</v>
      </c>
      <c r="L111" s="428">
        <f>+H111-R111</f>
        <v>251</v>
      </c>
      <c r="M111" s="428">
        <f>+I111-S111</f>
        <v>9.6999999999999993</v>
      </c>
      <c r="N111" s="460"/>
      <c r="O111" s="428"/>
      <c r="P111" s="428"/>
      <c r="Q111" s="444">
        <v>369.3</v>
      </c>
      <c r="R111" s="428">
        <v>349</v>
      </c>
      <c r="S111" s="428">
        <v>20.3</v>
      </c>
      <c r="T111" s="428"/>
      <c r="U111" s="428">
        <f t="shared" si="105"/>
        <v>369.3</v>
      </c>
      <c r="V111" s="428">
        <f t="shared" si="106"/>
        <v>349</v>
      </c>
      <c r="W111" s="428">
        <f t="shared" si="106"/>
        <v>20.3</v>
      </c>
      <c r="X111" s="425">
        <f t="shared" si="88"/>
        <v>0</v>
      </c>
      <c r="Y111" s="428"/>
      <c r="Z111" s="428"/>
      <c r="AA111" s="428"/>
      <c r="AB111" s="460"/>
      <c r="AC111" s="460"/>
      <c r="AD111" s="428">
        <f>+AE111+AF111</f>
        <v>369.3</v>
      </c>
      <c r="AE111" s="460">
        <v>349</v>
      </c>
      <c r="AF111" s="460">
        <v>20.3</v>
      </c>
      <c r="AG111" s="428"/>
      <c r="AH111" s="460"/>
      <c r="AI111" s="460"/>
      <c r="AJ111" s="428"/>
      <c r="AK111" s="428"/>
      <c r="AL111" s="142"/>
      <c r="AM111" s="358"/>
      <c r="AN111" s="358"/>
      <c r="AO111" s="358"/>
    </row>
    <row r="112" spans="1:41" s="143" customFormat="1" ht="75" hidden="1">
      <c r="A112" s="138">
        <f t="shared" si="108"/>
        <v>8</v>
      </c>
      <c r="B112" s="316" t="s">
        <v>242</v>
      </c>
      <c r="C112" s="138" t="s">
        <v>225</v>
      </c>
      <c r="D112" s="138"/>
      <c r="E112" s="138" t="s">
        <v>104</v>
      </c>
      <c r="F112" s="138" t="s">
        <v>54</v>
      </c>
      <c r="G112" s="427">
        <f>H112+I112</f>
        <v>557.79999999999995</v>
      </c>
      <c r="H112" s="427">
        <v>532.79999999999995</v>
      </c>
      <c r="I112" s="427">
        <v>25</v>
      </c>
      <c r="J112" s="428"/>
      <c r="K112" s="460">
        <f t="shared" si="109"/>
        <v>188.49999999999994</v>
      </c>
      <c r="L112" s="428">
        <f>+H112-R112</f>
        <v>183.79999999999995</v>
      </c>
      <c r="M112" s="428">
        <f>+I112-S112</f>
        <v>4.6999999999999993</v>
      </c>
      <c r="N112" s="460"/>
      <c r="O112" s="428"/>
      <c r="P112" s="428"/>
      <c r="Q112" s="444">
        <v>369.3</v>
      </c>
      <c r="R112" s="428">
        <v>349</v>
      </c>
      <c r="S112" s="428">
        <v>20.3</v>
      </c>
      <c r="T112" s="428"/>
      <c r="U112" s="428">
        <f>+V112+W112</f>
        <v>369.3</v>
      </c>
      <c r="V112" s="428">
        <f>+Y112+AB112+AE112</f>
        <v>349</v>
      </c>
      <c r="W112" s="428">
        <f>+Z112+AC112+AF112</f>
        <v>20.3</v>
      </c>
      <c r="X112" s="425">
        <f>Y112+Z112</f>
        <v>0</v>
      </c>
      <c r="Y112" s="428"/>
      <c r="Z112" s="428"/>
      <c r="AA112" s="428"/>
      <c r="AB112" s="460"/>
      <c r="AC112" s="460"/>
      <c r="AD112" s="428">
        <f>+AE112+AF112</f>
        <v>369.3</v>
      </c>
      <c r="AE112" s="460">
        <v>349</v>
      </c>
      <c r="AF112" s="460">
        <v>20.3</v>
      </c>
      <c r="AG112" s="428"/>
      <c r="AH112" s="460"/>
      <c r="AI112" s="460"/>
      <c r="AJ112" s="428"/>
      <c r="AK112" s="428"/>
      <c r="AL112" s="142"/>
      <c r="AM112" s="358"/>
      <c r="AN112" s="358"/>
      <c r="AO112" s="358"/>
    </row>
    <row r="113" spans="1:41" s="143" customFormat="1" ht="75" hidden="1">
      <c r="A113" s="138">
        <f t="shared" si="108"/>
        <v>9</v>
      </c>
      <c r="B113" s="316" t="s">
        <v>238</v>
      </c>
      <c r="C113" s="138" t="s">
        <v>225</v>
      </c>
      <c r="D113" s="138"/>
      <c r="E113" s="138" t="s">
        <v>239</v>
      </c>
      <c r="F113" s="148" t="s">
        <v>53</v>
      </c>
      <c r="G113" s="427">
        <f t="shared" si="85"/>
        <v>315</v>
      </c>
      <c r="H113" s="427">
        <v>300</v>
      </c>
      <c r="I113" s="427">
        <v>15</v>
      </c>
      <c r="J113" s="428"/>
      <c r="K113" s="460">
        <f t="shared" si="109"/>
        <v>0</v>
      </c>
      <c r="L113" s="428"/>
      <c r="M113" s="428"/>
      <c r="N113" s="460"/>
      <c r="O113" s="428"/>
      <c r="P113" s="428"/>
      <c r="Q113" s="427">
        <f t="shared" ref="Q113:Q116" si="112">R113+S113</f>
        <v>315</v>
      </c>
      <c r="R113" s="427">
        <v>300</v>
      </c>
      <c r="S113" s="427">
        <v>15</v>
      </c>
      <c r="T113" s="428"/>
      <c r="U113" s="428">
        <f t="shared" si="105"/>
        <v>0</v>
      </c>
      <c r="V113" s="428">
        <f t="shared" si="106"/>
        <v>0</v>
      </c>
      <c r="W113" s="428">
        <f t="shared" si="106"/>
        <v>0</v>
      </c>
      <c r="X113" s="425">
        <f t="shared" si="88"/>
        <v>0</v>
      </c>
      <c r="Y113" s="428"/>
      <c r="Z113" s="428"/>
      <c r="AA113" s="428"/>
      <c r="AB113" s="460"/>
      <c r="AC113" s="460"/>
      <c r="AD113" s="428"/>
      <c r="AE113" s="460"/>
      <c r="AF113" s="460"/>
      <c r="AG113" s="427">
        <f t="shared" ref="AG113:AG116" si="113">AH113+AI113</f>
        <v>315</v>
      </c>
      <c r="AH113" s="427">
        <v>300</v>
      </c>
      <c r="AI113" s="427">
        <v>15</v>
      </c>
      <c r="AJ113" s="428"/>
      <c r="AK113" s="428"/>
      <c r="AL113" s="142"/>
      <c r="AM113" s="358"/>
      <c r="AN113" s="358"/>
      <c r="AO113" s="358"/>
    </row>
    <row r="114" spans="1:41" s="143" customFormat="1" ht="45" hidden="1">
      <c r="A114" s="138">
        <f t="shared" si="108"/>
        <v>10</v>
      </c>
      <c r="B114" s="316" t="s">
        <v>240</v>
      </c>
      <c r="C114" s="138" t="s">
        <v>231</v>
      </c>
      <c r="D114" s="138"/>
      <c r="E114" s="138" t="s">
        <v>241</v>
      </c>
      <c r="F114" s="138" t="s">
        <v>54</v>
      </c>
      <c r="G114" s="427">
        <f t="shared" si="85"/>
        <v>315</v>
      </c>
      <c r="H114" s="427">
        <v>300</v>
      </c>
      <c r="I114" s="427">
        <v>15</v>
      </c>
      <c r="J114" s="428"/>
      <c r="K114" s="460">
        <f t="shared" si="109"/>
        <v>63.300000000000011</v>
      </c>
      <c r="L114" s="428">
        <f>+H114-R114</f>
        <v>62.72</v>
      </c>
      <c r="M114" s="428">
        <f>+I114-S114</f>
        <v>0.58000000000000007</v>
      </c>
      <c r="N114" s="460"/>
      <c r="O114" s="428"/>
      <c r="P114" s="428"/>
      <c r="Q114" s="427">
        <f t="shared" si="112"/>
        <v>251.7</v>
      </c>
      <c r="R114" s="427">
        <v>237.28</v>
      </c>
      <c r="S114" s="427">
        <v>14.42</v>
      </c>
      <c r="T114" s="428"/>
      <c r="U114" s="428">
        <f t="shared" si="105"/>
        <v>0</v>
      </c>
      <c r="V114" s="428">
        <f t="shared" si="106"/>
        <v>0</v>
      </c>
      <c r="W114" s="428">
        <f t="shared" si="106"/>
        <v>0</v>
      </c>
      <c r="X114" s="425">
        <f t="shared" si="88"/>
        <v>0</v>
      </c>
      <c r="Y114" s="428"/>
      <c r="Z114" s="428"/>
      <c r="AA114" s="428"/>
      <c r="AB114" s="460"/>
      <c r="AC114" s="460"/>
      <c r="AD114" s="428"/>
      <c r="AE114" s="460"/>
      <c r="AF114" s="460"/>
      <c r="AG114" s="427">
        <f t="shared" si="113"/>
        <v>251.7</v>
      </c>
      <c r="AH114" s="427">
        <v>237.28</v>
      </c>
      <c r="AI114" s="427">
        <v>14.42</v>
      </c>
      <c r="AJ114" s="428"/>
      <c r="AK114" s="428"/>
      <c r="AL114" s="142"/>
      <c r="AM114" s="358"/>
      <c r="AN114" s="358"/>
      <c r="AO114" s="358"/>
    </row>
    <row r="115" spans="1:41" s="143" customFormat="1" ht="75" hidden="1">
      <c r="A115" s="138">
        <f t="shared" si="108"/>
        <v>11</v>
      </c>
      <c r="B115" s="316" t="s">
        <v>243</v>
      </c>
      <c r="C115" s="138" t="s">
        <v>231</v>
      </c>
      <c r="D115" s="138"/>
      <c r="E115" s="138" t="s">
        <v>159</v>
      </c>
      <c r="F115" s="138" t="s">
        <v>55</v>
      </c>
      <c r="G115" s="427">
        <f t="shared" si="85"/>
        <v>244.8</v>
      </c>
      <c r="H115" s="427">
        <v>232.8</v>
      </c>
      <c r="I115" s="427">
        <v>12</v>
      </c>
      <c r="J115" s="428"/>
      <c r="K115" s="460">
        <f t="shared" si="109"/>
        <v>0</v>
      </c>
      <c r="L115" s="428"/>
      <c r="M115" s="428"/>
      <c r="N115" s="460"/>
      <c r="O115" s="428"/>
      <c r="P115" s="428"/>
      <c r="Q115" s="427">
        <f t="shared" si="112"/>
        <v>244.8</v>
      </c>
      <c r="R115" s="427">
        <v>232.8</v>
      </c>
      <c r="S115" s="427">
        <v>12</v>
      </c>
      <c r="T115" s="428"/>
      <c r="U115" s="428">
        <f t="shared" si="105"/>
        <v>0</v>
      </c>
      <c r="V115" s="428">
        <f t="shared" si="106"/>
        <v>0</v>
      </c>
      <c r="W115" s="428">
        <f t="shared" si="106"/>
        <v>0</v>
      </c>
      <c r="X115" s="425">
        <f t="shared" si="88"/>
        <v>0</v>
      </c>
      <c r="Y115" s="428"/>
      <c r="Z115" s="428"/>
      <c r="AA115" s="428"/>
      <c r="AB115" s="460"/>
      <c r="AC115" s="460"/>
      <c r="AD115" s="428"/>
      <c r="AE115" s="460"/>
      <c r="AF115" s="460"/>
      <c r="AG115" s="427">
        <f t="shared" si="113"/>
        <v>244.8</v>
      </c>
      <c r="AH115" s="427">
        <v>232.8</v>
      </c>
      <c r="AI115" s="427">
        <v>12</v>
      </c>
      <c r="AJ115" s="428"/>
      <c r="AK115" s="428"/>
      <c r="AL115" s="142"/>
      <c r="AM115" s="358"/>
      <c r="AN115" s="358"/>
      <c r="AO115" s="358"/>
    </row>
    <row r="116" spans="1:41" s="143" customFormat="1" ht="75" hidden="1">
      <c r="A116" s="138">
        <f t="shared" si="108"/>
        <v>12</v>
      </c>
      <c r="B116" s="316" t="s">
        <v>244</v>
      </c>
      <c r="C116" s="138" t="s">
        <v>228</v>
      </c>
      <c r="D116" s="138"/>
      <c r="E116" s="138" t="s">
        <v>159</v>
      </c>
      <c r="F116" s="138" t="s">
        <v>55</v>
      </c>
      <c r="G116" s="427">
        <f t="shared" si="85"/>
        <v>244.8</v>
      </c>
      <c r="H116" s="427">
        <v>232.8</v>
      </c>
      <c r="I116" s="427">
        <v>12</v>
      </c>
      <c r="J116" s="428"/>
      <c r="K116" s="460">
        <f t="shared" si="109"/>
        <v>0</v>
      </c>
      <c r="L116" s="428"/>
      <c r="M116" s="428"/>
      <c r="N116" s="460"/>
      <c r="O116" s="428"/>
      <c r="P116" s="428"/>
      <c r="Q116" s="427">
        <f t="shared" si="112"/>
        <v>244.8</v>
      </c>
      <c r="R116" s="427">
        <v>232.8</v>
      </c>
      <c r="S116" s="427">
        <v>12</v>
      </c>
      <c r="T116" s="428"/>
      <c r="U116" s="428">
        <f t="shared" si="105"/>
        <v>0</v>
      </c>
      <c r="V116" s="428">
        <f t="shared" si="106"/>
        <v>0</v>
      </c>
      <c r="W116" s="428">
        <f t="shared" si="106"/>
        <v>0</v>
      </c>
      <c r="X116" s="425">
        <f t="shared" si="88"/>
        <v>0</v>
      </c>
      <c r="Y116" s="428"/>
      <c r="Z116" s="428"/>
      <c r="AA116" s="428"/>
      <c r="AB116" s="460"/>
      <c r="AC116" s="460"/>
      <c r="AD116" s="428"/>
      <c r="AE116" s="460"/>
      <c r="AF116" s="460"/>
      <c r="AG116" s="427">
        <f t="shared" si="113"/>
        <v>244.8</v>
      </c>
      <c r="AH116" s="427">
        <v>232.8</v>
      </c>
      <c r="AI116" s="427">
        <v>12</v>
      </c>
      <c r="AJ116" s="428"/>
      <c r="AK116" s="428"/>
      <c r="AL116" s="142"/>
      <c r="AM116" s="358"/>
      <c r="AN116" s="358"/>
      <c r="AO116" s="358"/>
    </row>
    <row r="117" spans="1:41" s="143" customFormat="1" ht="45" hidden="1">
      <c r="A117" s="138">
        <f t="shared" si="108"/>
        <v>13</v>
      </c>
      <c r="B117" s="316" t="s">
        <v>1144</v>
      </c>
      <c r="C117" s="138" t="s">
        <v>228</v>
      </c>
      <c r="D117" s="138"/>
      <c r="E117" s="138"/>
      <c r="F117" s="138" t="s">
        <v>55</v>
      </c>
      <c r="G117" s="427"/>
      <c r="H117" s="427"/>
      <c r="I117" s="427"/>
      <c r="J117" s="428"/>
      <c r="K117" s="460"/>
      <c r="L117" s="428"/>
      <c r="M117" s="428"/>
      <c r="N117" s="428">
        <f>+O117+P117</f>
        <v>257.80410000000001</v>
      </c>
      <c r="O117" s="460">
        <v>252.4</v>
      </c>
      <c r="P117" s="460">
        <f>3.65+1.7541</f>
        <v>5.4040999999999997</v>
      </c>
      <c r="Q117" s="428">
        <f>+R117+S117</f>
        <v>257.80410000000001</v>
      </c>
      <c r="R117" s="460">
        <v>252.4</v>
      </c>
      <c r="S117" s="460">
        <f>3.65+1.7541</f>
        <v>5.4040999999999997</v>
      </c>
      <c r="T117" s="503" t="s">
        <v>1169</v>
      </c>
      <c r="U117" s="428"/>
      <c r="V117" s="428"/>
      <c r="W117" s="428"/>
      <c r="X117" s="425"/>
      <c r="Y117" s="428"/>
      <c r="Z117" s="428"/>
      <c r="AA117" s="428"/>
      <c r="AB117" s="460"/>
      <c r="AC117" s="460"/>
      <c r="AD117" s="428"/>
      <c r="AE117" s="460"/>
      <c r="AF117" s="460"/>
      <c r="AG117" s="428">
        <f>+AH117+AI117</f>
        <v>256.05</v>
      </c>
      <c r="AH117" s="460">
        <v>252.4</v>
      </c>
      <c r="AI117" s="460">
        <v>3.65</v>
      </c>
      <c r="AJ117" s="428"/>
      <c r="AK117" s="428"/>
      <c r="AL117" s="142"/>
      <c r="AM117" s="358"/>
      <c r="AN117" s="358"/>
      <c r="AO117" s="358"/>
    </row>
    <row r="118" spans="1:41" s="143" customFormat="1" ht="45" hidden="1">
      <c r="A118" s="138">
        <f t="shared" si="108"/>
        <v>14</v>
      </c>
      <c r="B118" s="316" t="s">
        <v>1145</v>
      </c>
      <c r="C118" s="138" t="s">
        <v>225</v>
      </c>
      <c r="D118" s="138"/>
      <c r="E118" s="138"/>
      <c r="F118" s="138" t="s">
        <v>55</v>
      </c>
      <c r="G118" s="427"/>
      <c r="H118" s="427"/>
      <c r="I118" s="427"/>
      <c r="J118" s="428"/>
      <c r="K118" s="460"/>
      <c r="L118" s="428"/>
      <c r="M118" s="428"/>
      <c r="N118" s="428">
        <f>+O118+P118</f>
        <v>187.65</v>
      </c>
      <c r="O118" s="460">
        <v>184.93</v>
      </c>
      <c r="P118" s="460">
        <v>2.72</v>
      </c>
      <c r="Q118" s="428">
        <f>+R118+S118</f>
        <v>187.65</v>
      </c>
      <c r="R118" s="460">
        <v>184.93</v>
      </c>
      <c r="S118" s="460">
        <v>2.72</v>
      </c>
      <c r="T118" s="503" t="s">
        <v>1169</v>
      </c>
      <c r="U118" s="428"/>
      <c r="V118" s="428"/>
      <c r="W118" s="428"/>
      <c r="X118" s="425"/>
      <c r="Y118" s="428"/>
      <c r="Z118" s="428"/>
      <c r="AA118" s="428"/>
      <c r="AB118" s="460"/>
      <c r="AC118" s="460"/>
      <c r="AD118" s="428"/>
      <c r="AE118" s="460"/>
      <c r="AF118" s="460"/>
      <c r="AG118" s="428">
        <f>+AH118+AI118</f>
        <v>187.65</v>
      </c>
      <c r="AH118" s="460">
        <v>184.93</v>
      </c>
      <c r="AI118" s="460">
        <v>2.72</v>
      </c>
      <c r="AJ118" s="428"/>
      <c r="AK118" s="428"/>
      <c r="AL118" s="142"/>
      <c r="AM118" s="358"/>
      <c r="AN118" s="358"/>
      <c r="AO118" s="358"/>
    </row>
    <row r="119" spans="1:41" s="153" customFormat="1" ht="23.25" customHeight="1">
      <c r="A119" s="403" t="s">
        <v>994</v>
      </c>
      <c r="B119" s="483" t="s">
        <v>246</v>
      </c>
      <c r="C119" s="404"/>
      <c r="D119" s="404"/>
      <c r="E119" s="405">
        <v>0</v>
      </c>
      <c r="F119" s="405"/>
      <c r="G119" s="432">
        <f>SUM(G120:G134)</f>
        <v>10104.369999999999</v>
      </c>
      <c r="H119" s="432">
        <f t="shared" ref="H119:T119" si="114">SUM(H120:H134)</f>
        <v>9623.2099999999991</v>
      </c>
      <c r="I119" s="432">
        <f t="shared" si="114"/>
        <v>481.15999999999997</v>
      </c>
      <c r="J119" s="432">
        <f t="shared" si="114"/>
        <v>0</v>
      </c>
      <c r="K119" s="432">
        <f t="shared" si="114"/>
        <v>995.16000000000008</v>
      </c>
      <c r="L119" s="432">
        <f t="shared" si="114"/>
        <v>949.46</v>
      </c>
      <c r="M119" s="432">
        <f t="shared" si="114"/>
        <v>45.7</v>
      </c>
      <c r="N119" s="432">
        <f t="shared" si="114"/>
        <v>995.15999999999985</v>
      </c>
      <c r="O119" s="432">
        <f t="shared" si="114"/>
        <v>949.45999999999992</v>
      </c>
      <c r="P119" s="432">
        <f t="shared" si="114"/>
        <v>45.699999999999996</v>
      </c>
      <c r="Q119" s="432">
        <f t="shared" si="114"/>
        <v>10104.369999999999</v>
      </c>
      <c r="R119" s="432">
        <f t="shared" si="114"/>
        <v>9623.2099999999991</v>
      </c>
      <c r="S119" s="432">
        <f t="shared" si="114"/>
        <v>481.15999999999997</v>
      </c>
      <c r="T119" s="432">
        <f t="shared" si="114"/>
        <v>0</v>
      </c>
      <c r="U119" s="432">
        <f t="shared" ref="U119:AF119" si="115">SUM(U120:U129)</f>
        <v>6749.45</v>
      </c>
      <c r="V119" s="432">
        <f t="shared" si="115"/>
        <v>6398.1</v>
      </c>
      <c r="W119" s="432">
        <f t="shared" si="115"/>
        <v>351.34999999999997</v>
      </c>
      <c r="X119" s="426">
        <f t="shared" si="115"/>
        <v>1822.1</v>
      </c>
      <c r="Y119" s="432">
        <f t="shared" si="115"/>
        <v>1732.1</v>
      </c>
      <c r="Z119" s="432">
        <f t="shared" si="115"/>
        <v>90</v>
      </c>
      <c r="AA119" s="426">
        <f t="shared" si="115"/>
        <v>2447.25</v>
      </c>
      <c r="AB119" s="432">
        <f t="shared" si="115"/>
        <v>2321.9</v>
      </c>
      <c r="AC119" s="432">
        <f t="shared" si="115"/>
        <v>125.35</v>
      </c>
      <c r="AD119" s="426">
        <f t="shared" si="115"/>
        <v>2480.1</v>
      </c>
      <c r="AE119" s="432">
        <f t="shared" si="115"/>
        <v>2344.1</v>
      </c>
      <c r="AF119" s="432">
        <f t="shared" si="115"/>
        <v>136</v>
      </c>
      <c r="AG119" s="432">
        <f>SUM(AG120:AG134)</f>
        <v>3354.92</v>
      </c>
      <c r="AH119" s="432">
        <f>SUM(AH120:AH134)</f>
        <v>3225.11</v>
      </c>
      <c r="AI119" s="432">
        <f>SUM(AI120:AI134)</f>
        <v>129.81</v>
      </c>
      <c r="AJ119" s="432"/>
      <c r="AK119" s="432">
        <f>SUM(AK120:AK129)</f>
        <v>0</v>
      </c>
      <c r="AL119" s="152"/>
      <c r="AM119" s="361">
        <f>+'NĂM 2022'!K50+'NĂM 2023'!N52+'NĂM 2024'!J51+'NĂM 2025'!J46</f>
        <v>10104.369999999999</v>
      </c>
      <c r="AN119" s="361">
        <f>+'NĂM 2022'!L50+'NĂM 2023'!O52+'NĂM 2024'!K51+'NĂM 2025'!K46</f>
        <v>9623.2099999999991</v>
      </c>
      <c r="AO119" s="361">
        <f>+'NĂM 2022'!M50+'NĂM 2023'!P52+'NĂM 2024'!L51+'NĂM 2025'!L46</f>
        <v>481.15999999999997</v>
      </c>
    </row>
    <row r="120" spans="1:41" s="158" customFormat="1" ht="36" hidden="1" customHeight="1">
      <c r="A120" s="132">
        <v>1</v>
      </c>
      <c r="B120" s="325" t="s">
        <v>813</v>
      </c>
      <c r="C120" s="157" t="s">
        <v>814</v>
      </c>
      <c r="D120" s="157" t="s">
        <v>815</v>
      </c>
      <c r="E120" s="157" t="s">
        <v>909</v>
      </c>
      <c r="F120" s="132" t="s">
        <v>52</v>
      </c>
      <c r="G120" s="429">
        <f>H120+I120</f>
        <v>766.5</v>
      </c>
      <c r="H120" s="429">
        <v>730</v>
      </c>
      <c r="I120" s="429">
        <v>36.5</v>
      </c>
      <c r="J120" s="429"/>
      <c r="K120" s="462">
        <f>+L120+M120</f>
        <v>67.899999999999977</v>
      </c>
      <c r="L120" s="429">
        <f>+H120-R120</f>
        <v>67.899999999999977</v>
      </c>
      <c r="M120" s="429">
        <f>+I120-S120</f>
        <v>0</v>
      </c>
      <c r="N120" s="462"/>
      <c r="O120" s="429"/>
      <c r="P120" s="429"/>
      <c r="Q120" s="429">
        <v>698.6</v>
      </c>
      <c r="R120" s="429">
        <v>662.1</v>
      </c>
      <c r="S120" s="429">
        <v>36.5</v>
      </c>
      <c r="T120" s="429"/>
      <c r="U120" s="429">
        <f>+V120+W120</f>
        <v>698.6</v>
      </c>
      <c r="V120" s="429">
        <f t="shared" ref="V120:W132" si="116">+Y120+AB120+AE120</f>
        <v>662.1</v>
      </c>
      <c r="W120" s="429">
        <f t="shared" si="116"/>
        <v>36.5</v>
      </c>
      <c r="X120" s="481">
        <f>Y120+Z120</f>
        <v>698.6</v>
      </c>
      <c r="Y120" s="429">
        <v>662.1</v>
      </c>
      <c r="Z120" s="429">
        <v>36.5</v>
      </c>
      <c r="AA120" s="429"/>
      <c r="AB120" s="462"/>
      <c r="AC120" s="462"/>
      <c r="AD120" s="429"/>
      <c r="AE120" s="462"/>
      <c r="AF120" s="462"/>
      <c r="AG120" s="429"/>
      <c r="AH120" s="462"/>
      <c r="AI120" s="462"/>
      <c r="AJ120" s="429"/>
      <c r="AK120" s="429"/>
      <c r="AL120" s="132"/>
      <c r="AM120" s="492">
        <f>+G119-U119</f>
        <v>3354.9199999999992</v>
      </c>
      <c r="AN120" s="492">
        <f>+H119-V119</f>
        <v>3225.1099999999988</v>
      </c>
      <c r="AO120" s="492">
        <f>+I119-W119</f>
        <v>129.81</v>
      </c>
    </row>
    <row r="121" spans="1:41" s="158" customFormat="1" ht="75.75" hidden="1" customHeight="1">
      <c r="A121" s="132">
        <f>+A120+1</f>
        <v>2</v>
      </c>
      <c r="B121" s="325" t="s">
        <v>910</v>
      </c>
      <c r="C121" s="157" t="s">
        <v>911</v>
      </c>
      <c r="D121" s="157" t="s">
        <v>816</v>
      </c>
      <c r="E121" s="157" t="s">
        <v>341</v>
      </c>
      <c r="F121" s="132" t="s">
        <v>52</v>
      </c>
      <c r="G121" s="429">
        <f t="shared" ref="G121:G122" si="117">H121+I121</f>
        <v>1123.5</v>
      </c>
      <c r="H121" s="429">
        <v>1070</v>
      </c>
      <c r="I121" s="429">
        <v>53.5</v>
      </c>
      <c r="J121" s="429"/>
      <c r="K121" s="462">
        <f t="shared" ref="K121:K132" si="118">+G121-Q121</f>
        <v>0</v>
      </c>
      <c r="L121" s="429"/>
      <c r="M121" s="429"/>
      <c r="N121" s="462"/>
      <c r="O121" s="429"/>
      <c r="P121" s="429"/>
      <c r="Q121" s="429">
        <v>1123.5</v>
      </c>
      <c r="R121" s="429">
        <v>1070</v>
      </c>
      <c r="S121" s="429">
        <v>53.5</v>
      </c>
      <c r="T121" s="429"/>
      <c r="U121" s="429">
        <f>+V121+W121</f>
        <v>1123.5</v>
      </c>
      <c r="V121" s="429">
        <f t="shared" si="116"/>
        <v>1070</v>
      </c>
      <c r="W121" s="429">
        <f t="shared" si="116"/>
        <v>53.5</v>
      </c>
      <c r="X121" s="481">
        <f>Y121+Z121</f>
        <v>1123.5</v>
      </c>
      <c r="Y121" s="429">
        <v>1070</v>
      </c>
      <c r="Z121" s="429">
        <v>53.5</v>
      </c>
      <c r="AA121" s="429"/>
      <c r="AB121" s="462"/>
      <c r="AC121" s="462"/>
      <c r="AD121" s="429"/>
      <c r="AE121" s="462"/>
      <c r="AF121" s="462"/>
      <c r="AG121" s="429"/>
      <c r="AH121" s="462"/>
      <c r="AI121" s="462"/>
      <c r="AJ121" s="429"/>
      <c r="AK121" s="429"/>
      <c r="AL121" s="132"/>
      <c r="AM121" s="491">
        <f>+AM120-AG119</f>
        <v>0</v>
      </c>
      <c r="AN121" s="491">
        <f t="shared" ref="AN121:AO121" si="119">+AN120-AH119</f>
        <v>0</v>
      </c>
      <c r="AO121" s="491">
        <f t="shared" si="119"/>
        <v>0</v>
      </c>
    </row>
    <row r="122" spans="1:41" s="143" customFormat="1" ht="75" hidden="1">
      <c r="A122" s="132">
        <f t="shared" ref="A122:A134" si="120">+A121+1</f>
        <v>3</v>
      </c>
      <c r="B122" s="316" t="s">
        <v>247</v>
      </c>
      <c r="C122" s="138" t="s">
        <v>248</v>
      </c>
      <c r="D122" s="138"/>
      <c r="E122" s="138" t="s">
        <v>208</v>
      </c>
      <c r="F122" s="138">
        <v>2023</v>
      </c>
      <c r="G122" s="427">
        <f t="shared" si="117"/>
        <v>315</v>
      </c>
      <c r="H122" s="427">
        <v>300</v>
      </c>
      <c r="I122" s="427">
        <v>15</v>
      </c>
      <c r="J122" s="428"/>
      <c r="K122" s="462">
        <f t="shared" si="118"/>
        <v>0</v>
      </c>
      <c r="L122" s="428"/>
      <c r="M122" s="428"/>
      <c r="N122" s="460"/>
      <c r="O122" s="428"/>
      <c r="P122" s="428"/>
      <c r="Q122" s="444">
        <v>315</v>
      </c>
      <c r="R122" s="428">
        <v>300</v>
      </c>
      <c r="S122" s="428">
        <v>15</v>
      </c>
      <c r="T122" s="428"/>
      <c r="U122" s="481">
        <f>+V122+W122</f>
        <v>315</v>
      </c>
      <c r="V122" s="481">
        <f t="shared" si="116"/>
        <v>300</v>
      </c>
      <c r="W122" s="481">
        <f t="shared" si="116"/>
        <v>15</v>
      </c>
      <c r="X122" s="425">
        <f t="shared" ref="X122" si="121">Y122+Z122</f>
        <v>0</v>
      </c>
      <c r="Y122" s="428"/>
      <c r="Z122" s="428"/>
      <c r="AA122" s="428">
        <f>+AB122+AC122</f>
        <v>315</v>
      </c>
      <c r="AB122" s="460">
        <v>300</v>
      </c>
      <c r="AC122" s="460">
        <v>15</v>
      </c>
      <c r="AD122" s="428"/>
      <c r="AE122" s="460"/>
      <c r="AF122" s="460"/>
      <c r="AG122" s="428"/>
      <c r="AH122" s="460"/>
      <c r="AI122" s="460"/>
      <c r="AJ122" s="428"/>
      <c r="AK122" s="428"/>
      <c r="AL122" s="138"/>
      <c r="AM122" s="358"/>
      <c r="AN122" s="358"/>
      <c r="AO122" s="358"/>
    </row>
    <row r="123" spans="1:41" s="143" customFormat="1" ht="75" hidden="1">
      <c r="A123" s="132">
        <f t="shared" si="120"/>
        <v>4</v>
      </c>
      <c r="B123" s="316" t="s">
        <v>249</v>
      </c>
      <c r="C123" s="138" t="s">
        <v>250</v>
      </c>
      <c r="D123" s="138"/>
      <c r="E123" s="138" t="s">
        <v>251</v>
      </c>
      <c r="F123" s="138" t="s">
        <v>53</v>
      </c>
      <c r="G123" s="427">
        <f t="shared" si="85"/>
        <v>945</v>
      </c>
      <c r="H123" s="427">
        <v>900</v>
      </c>
      <c r="I123" s="427">
        <v>45</v>
      </c>
      <c r="J123" s="428"/>
      <c r="K123" s="462">
        <f t="shared" si="118"/>
        <v>0</v>
      </c>
      <c r="L123" s="428"/>
      <c r="M123" s="428"/>
      <c r="N123" s="460"/>
      <c r="O123" s="428"/>
      <c r="P123" s="428"/>
      <c r="Q123" s="444">
        <v>945</v>
      </c>
      <c r="R123" s="428">
        <v>900</v>
      </c>
      <c r="S123" s="428">
        <v>45</v>
      </c>
      <c r="T123" s="428"/>
      <c r="U123" s="481">
        <f t="shared" ref="U123:U132" si="122">+V123+W123</f>
        <v>945</v>
      </c>
      <c r="V123" s="481">
        <f t="shared" si="116"/>
        <v>900</v>
      </c>
      <c r="W123" s="481">
        <f t="shared" si="116"/>
        <v>45</v>
      </c>
      <c r="X123" s="425">
        <f t="shared" si="88"/>
        <v>0</v>
      </c>
      <c r="Y123" s="428"/>
      <c r="Z123" s="428"/>
      <c r="AA123" s="428">
        <f t="shared" ref="AA123:AA125" si="123">+AB123+AC123</f>
        <v>945</v>
      </c>
      <c r="AB123" s="460">
        <v>900</v>
      </c>
      <c r="AC123" s="460">
        <v>45</v>
      </c>
      <c r="AD123" s="428"/>
      <c r="AE123" s="460"/>
      <c r="AF123" s="460"/>
      <c r="AG123" s="428"/>
      <c r="AH123" s="460"/>
      <c r="AI123" s="460"/>
      <c r="AJ123" s="428"/>
      <c r="AK123" s="428"/>
      <c r="AL123" s="138"/>
      <c r="AM123" s="358"/>
      <c r="AN123" s="358"/>
      <c r="AO123" s="358"/>
    </row>
    <row r="124" spans="1:41" s="143" customFormat="1" ht="75" hidden="1">
      <c r="A124" s="132">
        <f t="shared" si="120"/>
        <v>5</v>
      </c>
      <c r="B124" s="316" t="s">
        <v>252</v>
      </c>
      <c r="C124" s="138" t="s">
        <v>253</v>
      </c>
      <c r="D124" s="138"/>
      <c r="E124" s="138" t="s">
        <v>159</v>
      </c>
      <c r="F124" s="138" t="s">
        <v>53</v>
      </c>
      <c r="G124" s="427">
        <f t="shared" si="85"/>
        <v>420</v>
      </c>
      <c r="H124" s="427">
        <v>400</v>
      </c>
      <c r="I124" s="427">
        <v>20</v>
      </c>
      <c r="J124" s="428"/>
      <c r="K124" s="462"/>
      <c r="L124" s="428"/>
      <c r="M124" s="428"/>
      <c r="N124" s="460">
        <f>+O124+P124</f>
        <v>363</v>
      </c>
      <c r="O124" s="428">
        <f>+R124-H124</f>
        <v>336.9</v>
      </c>
      <c r="P124" s="428">
        <f>+S124-I124</f>
        <v>26.1</v>
      </c>
      <c r="Q124" s="444">
        <v>783</v>
      </c>
      <c r="R124" s="428">
        <v>736.9</v>
      </c>
      <c r="S124" s="428">
        <v>46.1</v>
      </c>
      <c r="T124" s="428"/>
      <c r="U124" s="481">
        <f t="shared" si="122"/>
        <v>783</v>
      </c>
      <c r="V124" s="481">
        <f t="shared" si="116"/>
        <v>736.9</v>
      </c>
      <c r="W124" s="481">
        <f t="shared" si="116"/>
        <v>46.1</v>
      </c>
      <c r="X124" s="425">
        <f t="shared" si="88"/>
        <v>0</v>
      </c>
      <c r="Y124" s="428"/>
      <c r="Z124" s="428"/>
      <c r="AA124" s="428">
        <f t="shared" si="123"/>
        <v>783</v>
      </c>
      <c r="AB124" s="460">
        <v>736.9</v>
      </c>
      <c r="AC124" s="460">
        <v>46.1</v>
      </c>
      <c r="AD124" s="428"/>
      <c r="AE124" s="460"/>
      <c r="AF124" s="460"/>
      <c r="AG124" s="428"/>
      <c r="AH124" s="460"/>
      <c r="AI124" s="460"/>
      <c r="AJ124" s="428"/>
      <c r="AK124" s="428"/>
      <c r="AL124" s="138"/>
      <c r="AM124" s="358"/>
      <c r="AN124" s="358"/>
      <c r="AO124" s="358"/>
    </row>
    <row r="125" spans="1:41" s="143" customFormat="1" ht="75" hidden="1">
      <c r="A125" s="132">
        <f t="shared" si="120"/>
        <v>6</v>
      </c>
      <c r="B125" s="316" t="s">
        <v>254</v>
      </c>
      <c r="C125" s="138" t="s">
        <v>255</v>
      </c>
      <c r="D125" s="138"/>
      <c r="E125" s="138" t="s">
        <v>256</v>
      </c>
      <c r="F125" s="138" t="s">
        <v>53</v>
      </c>
      <c r="G125" s="427">
        <f t="shared" si="85"/>
        <v>404.25</v>
      </c>
      <c r="H125" s="427">
        <v>385</v>
      </c>
      <c r="I125" s="427">
        <v>19.25</v>
      </c>
      <c r="J125" s="428"/>
      <c r="K125" s="462">
        <f t="shared" si="118"/>
        <v>0</v>
      </c>
      <c r="L125" s="428"/>
      <c r="M125" s="428"/>
      <c r="N125" s="460"/>
      <c r="O125" s="428"/>
      <c r="P125" s="428"/>
      <c r="Q125" s="444">
        <v>404.25</v>
      </c>
      <c r="R125" s="428">
        <v>385</v>
      </c>
      <c r="S125" s="428">
        <v>19.25</v>
      </c>
      <c r="T125" s="428"/>
      <c r="U125" s="481">
        <f t="shared" si="122"/>
        <v>404.25</v>
      </c>
      <c r="V125" s="481">
        <f t="shared" si="116"/>
        <v>385</v>
      </c>
      <c r="W125" s="481">
        <f t="shared" si="116"/>
        <v>19.25</v>
      </c>
      <c r="X125" s="425">
        <f t="shared" si="88"/>
        <v>0</v>
      </c>
      <c r="Y125" s="428"/>
      <c r="Z125" s="428"/>
      <c r="AA125" s="428">
        <f t="shared" si="123"/>
        <v>404.25</v>
      </c>
      <c r="AB125" s="460">
        <v>385</v>
      </c>
      <c r="AC125" s="460">
        <v>19.25</v>
      </c>
      <c r="AD125" s="428"/>
      <c r="AE125" s="460"/>
      <c r="AF125" s="460"/>
      <c r="AG125" s="428"/>
      <c r="AH125" s="460"/>
      <c r="AI125" s="460"/>
      <c r="AJ125" s="428"/>
      <c r="AK125" s="428"/>
      <c r="AL125" s="138"/>
      <c r="AM125" s="358"/>
      <c r="AN125" s="358"/>
      <c r="AO125" s="358"/>
    </row>
    <row r="126" spans="1:41" s="143" customFormat="1" ht="30" hidden="1">
      <c r="A126" s="132">
        <f t="shared" si="120"/>
        <v>7</v>
      </c>
      <c r="B126" s="316" t="s">
        <v>264</v>
      </c>
      <c r="C126" s="138" t="s">
        <v>248</v>
      </c>
      <c r="D126" s="138"/>
      <c r="E126" s="138" t="s">
        <v>265</v>
      </c>
      <c r="F126" s="138" t="s">
        <v>54</v>
      </c>
      <c r="G126" s="427">
        <f t="shared" si="85"/>
        <v>945</v>
      </c>
      <c r="H126" s="427">
        <v>900</v>
      </c>
      <c r="I126" s="427">
        <v>45</v>
      </c>
      <c r="J126" s="428"/>
      <c r="K126" s="462">
        <f>+L126+M126</f>
        <v>100</v>
      </c>
      <c r="L126" s="429">
        <f>+H126-R126</f>
        <v>100</v>
      </c>
      <c r="M126" s="429"/>
      <c r="N126" s="460">
        <f>+O126+P126</f>
        <v>1.3999999999999986</v>
      </c>
      <c r="O126" s="428"/>
      <c r="P126" s="428">
        <f>+S126-I126</f>
        <v>1.3999999999999986</v>
      </c>
      <c r="Q126" s="444">
        <v>846.4</v>
      </c>
      <c r="R126" s="428">
        <v>800</v>
      </c>
      <c r="S126" s="428">
        <v>46.4</v>
      </c>
      <c r="T126" s="428"/>
      <c r="U126" s="481">
        <f t="shared" si="122"/>
        <v>846.4</v>
      </c>
      <c r="V126" s="481">
        <f t="shared" si="116"/>
        <v>800</v>
      </c>
      <c r="W126" s="481">
        <f t="shared" si="116"/>
        <v>46.4</v>
      </c>
      <c r="X126" s="425">
        <f t="shared" si="88"/>
        <v>0</v>
      </c>
      <c r="Y126" s="428"/>
      <c r="Z126" s="428"/>
      <c r="AA126" s="428"/>
      <c r="AB126" s="460"/>
      <c r="AC126" s="460"/>
      <c r="AD126" s="428">
        <f>+AE126+AF126</f>
        <v>846.4</v>
      </c>
      <c r="AE126" s="460">
        <v>800</v>
      </c>
      <c r="AF126" s="460">
        <v>46.4</v>
      </c>
      <c r="AG126" s="428"/>
      <c r="AH126" s="460"/>
      <c r="AI126" s="460"/>
      <c r="AJ126" s="428"/>
      <c r="AK126" s="428"/>
      <c r="AL126" s="142"/>
      <c r="AM126" s="358"/>
      <c r="AN126" s="358"/>
      <c r="AO126" s="358"/>
    </row>
    <row r="127" spans="1:41" s="143" customFormat="1" ht="30" hidden="1">
      <c r="A127" s="132">
        <f t="shared" si="120"/>
        <v>8</v>
      </c>
      <c r="B127" s="316" t="s">
        <v>267</v>
      </c>
      <c r="C127" s="138" t="s">
        <v>268</v>
      </c>
      <c r="D127" s="138"/>
      <c r="E127" s="138" t="s">
        <v>269</v>
      </c>
      <c r="F127" s="138" t="s">
        <v>54</v>
      </c>
      <c r="G127" s="427">
        <f t="shared" si="85"/>
        <v>577.5</v>
      </c>
      <c r="H127" s="427">
        <v>550</v>
      </c>
      <c r="I127" s="427">
        <v>27.5</v>
      </c>
      <c r="J127" s="428"/>
      <c r="K127" s="462">
        <f>+L127+M127</f>
        <v>96.1</v>
      </c>
      <c r="L127" s="429">
        <f>+H127-R127</f>
        <v>95</v>
      </c>
      <c r="M127" s="429">
        <f>+I127-S127</f>
        <v>1.1000000000000014</v>
      </c>
      <c r="N127" s="460"/>
      <c r="O127" s="428"/>
      <c r="P127" s="428"/>
      <c r="Q127" s="444">
        <v>481.4</v>
      </c>
      <c r="R127" s="428">
        <v>455</v>
      </c>
      <c r="S127" s="428">
        <v>26.4</v>
      </c>
      <c r="T127" s="428"/>
      <c r="U127" s="481">
        <f t="shared" si="122"/>
        <v>481.4</v>
      </c>
      <c r="V127" s="481">
        <f t="shared" si="116"/>
        <v>455</v>
      </c>
      <c r="W127" s="481">
        <f t="shared" si="116"/>
        <v>26.4</v>
      </c>
      <c r="X127" s="425">
        <f t="shared" si="88"/>
        <v>0</v>
      </c>
      <c r="Y127" s="428"/>
      <c r="Z127" s="428"/>
      <c r="AA127" s="428"/>
      <c r="AB127" s="460"/>
      <c r="AC127" s="460"/>
      <c r="AD127" s="428">
        <f>+AE127+AF127</f>
        <v>481.4</v>
      </c>
      <c r="AE127" s="460">
        <v>455</v>
      </c>
      <c r="AF127" s="460">
        <v>26.4</v>
      </c>
      <c r="AG127" s="428"/>
      <c r="AH127" s="460"/>
      <c r="AI127" s="460"/>
      <c r="AJ127" s="428"/>
      <c r="AK127" s="428"/>
      <c r="AL127" s="142"/>
      <c r="AM127" s="358"/>
      <c r="AN127" s="358"/>
      <c r="AO127" s="358"/>
    </row>
    <row r="128" spans="1:41" s="143" customFormat="1" ht="75" hidden="1">
      <c r="A128" s="132">
        <f t="shared" si="120"/>
        <v>9</v>
      </c>
      <c r="B128" s="316" t="s">
        <v>270</v>
      </c>
      <c r="C128" s="138" t="s">
        <v>271</v>
      </c>
      <c r="D128" s="138"/>
      <c r="E128" s="138" t="s">
        <v>110</v>
      </c>
      <c r="F128" s="138" t="s">
        <v>54</v>
      </c>
      <c r="G128" s="427">
        <f t="shared" si="85"/>
        <v>735</v>
      </c>
      <c r="H128" s="427">
        <v>700</v>
      </c>
      <c r="I128" s="427">
        <v>35</v>
      </c>
      <c r="J128" s="428"/>
      <c r="K128" s="462">
        <f>+L128+M128</f>
        <v>40</v>
      </c>
      <c r="L128" s="429">
        <f>+H128-R128</f>
        <v>40</v>
      </c>
      <c r="M128" s="429"/>
      <c r="N128" s="460">
        <f>+O128+P128</f>
        <v>3.2999999999999972</v>
      </c>
      <c r="O128" s="428"/>
      <c r="P128" s="428">
        <f>+S128-I128</f>
        <v>3.2999999999999972</v>
      </c>
      <c r="Q128" s="444">
        <v>698.3</v>
      </c>
      <c r="R128" s="428">
        <v>660</v>
      </c>
      <c r="S128" s="428">
        <v>38.299999999999997</v>
      </c>
      <c r="T128" s="428"/>
      <c r="U128" s="481">
        <f t="shared" si="122"/>
        <v>698.3</v>
      </c>
      <c r="V128" s="481">
        <f t="shared" si="116"/>
        <v>660</v>
      </c>
      <c r="W128" s="481">
        <f t="shared" si="116"/>
        <v>38.299999999999997</v>
      </c>
      <c r="X128" s="425">
        <f t="shared" si="88"/>
        <v>0</v>
      </c>
      <c r="Y128" s="428"/>
      <c r="Z128" s="428"/>
      <c r="AA128" s="428"/>
      <c r="AB128" s="460"/>
      <c r="AC128" s="460"/>
      <c r="AD128" s="428">
        <f t="shared" ref="AD128:AD129" si="124">+AE128+AF128</f>
        <v>698.3</v>
      </c>
      <c r="AE128" s="460">
        <v>660</v>
      </c>
      <c r="AF128" s="460">
        <v>38.299999999999997</v>
      </c>
      <c r="AG128" s="428"/>
      <c r="AH128" s="460"/>
      <c r="AI128" s="460"/>
      <c r="AJ128" s="428"/>
      <c r="AK128" s="428"/>
      <c r="AL128" s="138"/>
      <c r="AM128" s="358"/>
      <c r="AN128" s="358"/>
      <c r="AO128" s="358"/>
    </row>
    <row r="129" spans="1:41" s="143" customFormat="1" ht="75" hidden="1">
      <c r="A129" s="132">
        <f t="shared" si="120"/>
        <v>10</v>
      </c>
      <c r="B129" s="316" t="s">
        <v>272</v>
      </c>
      <c r="C129" s="138" t="s">
        <v>273</v>
      </c>
      <c r="D129" s="138"/>
      <c r="E129" s="138" t="s">
        <v>128</v>
      </c>
      <c r="F129" s="138" t="s">
        <v>54</v>
      </c>
      <c r="G129" s="427">
        <f t="shared" si="85"/>
        <v>932.62</v>
      </c>
      <c r="H129" s="427">
        <v>888.21</v>
      </c>
      <c r="I129" s="427">
        <v>44.41</v>
      </c>
      <c r="J129" s="428"/>
      <c r="K129" s="462">
        <f>+L129+M129</f>
        <v>478.62</v>
      </c>
      <c r="L129" s="429">
        <f>+H129-R129</f>
        <v>459.11</v>
      </c>
      <c r="M129" s="429">
        <f>+I129-S129</f>
        <v>19.509999999999998</v>
      </c>
      <c r="N129" s="460"/>
      <c r="O129" s="428"/>
      <c r="P129" s="428"/>
      <c r="Q129" s="444">
        <v>454</v>
      </c>
      <c r="R129" s="428">
        <v>429.1</v>
      </c>
      <c r="S129" s="428">
        <v>24.9</v>
      </c>
      <c r="T129" s="428"/>
      <c r="U129" s="481">
        <f t="shared" si="122"/>
        <v>454</v>
      </c>
      <c r="V129" s="481">
        <f t="shared" si="116"/>
        <v>429.1</v>
      </c>
      <c r="W129" s="481">
        <f t="shared" si="116"/>
        <v>24.9</v>
      </c>
      <c r="X129" s="425">
        <f t="shared" si="88"/>
        <v>0</v>
      </c>
      <c r="Y129" s="428"/>
      <c r="Z129" s="428"/>
      <c r="AA129" s="428"/>
      <c r="AB129" s="460"/>
      <c r="AC129" s="460"/>
      <c r="AD129" s="428">
        <f t="shared" si="124"/>
        <v>454</v>
      </c>
      <c r="AE129" s="460">
        <v>429.1</v>
      </c>
      <c r="AF129" s="460">
        <v>24.9</v>
      </c>
      <c r="AG129" s="428"/>
      <c r="AH129" s="460"/>
      <c r="AI129" s="460"/>
      <c r="AJ129" s="428"/>
      <c r="AK129" s="428"/>
      <c r="AL129" s="138"/>
      <c r="AM129" s="358"/>
      <c r="AN129" s="358"/>
      <c r="AO129" s="358"/>
    </row>
    <row r="130" spans="1:41" s="143" customFormat="1" ht="60" hidden="1">
      <c r="A130" s="132">
        <f t="shared" si="120"/>
        <v>11</v>
      </c>
      <c r="B130" s="316" t="s">
        <v>260</v>
      </c>
      <c r="C130" s="138" t="s">
        <v>255</v>
      </c>
      <c r="D130" s="138"/>
      <c r="E130" s="147" t="s">
        <v>261</v>
      </c>
      <c r="F130" s="138" t="s">
        <v>55</v>
      </c>
      <c r="G130" s="427">
        <f t="shared" si="85"/>
        <v>525</v>
      </c>
      <c r="H130" s="427">
        <v>500</v>
      </c>
      <c r="I130" s="427">
        <v>25</v>
      </c>
      <c r="J130" s="428"/>
      <c r="K130" s="462">
        <f t="shared" si="118"/>
        <v>0</v>
      </c>
      <c r="L130" s="428"/>
      <c r="M130" s="428"/>
      <c r="N130" s="460"/>
      <c r="O130" s="428"/>
      <c r="P130" s="428"/>
      <c r="Q130" s="427">
        <f t="shared" ref="Q130:Q132" si="125">R130+S130</f>
        <v>525</v>
      </c>
      <c r="R130" s="427">
        <v>500</v>
      </c>
      <c r="S130" s="427">
        <v>25</v>
      </c>
      <c r="T130" s="428"/>
      <c r="U130" s="481">
        <f t="shared" si="122"/>
        <v>0</v>
      </c>
      <c r="V130" s="481">
        <f t="shared" si="116"/>
        <v>0</v>
      </c>
      <c r="W130" s="481">
        <f t="shared" si="116"/>
        <v>0</v>
      </c>
      <c r="X130" s="425">
        <f t="shared" si="88"/>
        <v>0</v>
      </c>
      <c r="Y130" s="428"/>
      <c r="Z130" s="428"/>
      <c r="AA130" s="428"/>
      <c r="AB130" s="460"/>
      <c r="AC130" s="460"/>
      <c r="AD130" s="428"/>
      <c r="AE130" s="460"/>
      <c r="AF130" s="460"/>
      <c r="AG130" s="427">
        <f t="shared" ref="AG130:AG132" si="126">AH130+AI130</f>
        <v>525</v>
      </c>
      <c r="AH130" s="427">
        <v>500</v>
      </c>
      <c r="AI130" s="427">
        <v>25</v>
      </c>
      <c r="AJ130" s="428"/>
      <c r="AK130" s="428"/>
      <c r="AL130" s="138"/>
      <c r="AM130" s="358"/>
      <c r="AN130" s="358"/>
      <c r="AO130" s="358"/>
    </row>
    <row r="131" spans="1:41" s="143" customFormat="1" ht="60" hidden="1">
      <c r="A131" s="132">
        <f t="shared" si="120"/>
        <v>12</v>
      </c>
      <c r="B131" s="316" t="s">
        <v>262</v>
      </c>
      <c r="C131" s="138" t="s">
        <v>255</v>
      </c>
      <c r="D131" s="138"/>
      <c r="E131" s="147" t="s">
        <v>263</v>
      </c>
      <c r="F131" s="138" t="s">
        <v>55</v>
      </c>
      <c r="G131" s="427">
        <f t="shared" si="85"/>
        <v>630</v>
      </c>
      <c r="H131" s="427">
        <v>600</v>
      </c>
      <c r="I131" s="427">
        <v>30</v>
      </c>
      <c r="J131" s="428"/>
      <c r="K131" s="462">
        <f t="shared" si="118"/>
        <v>0</v>
      </c>
      <c r="L131" s="428"/>
      <c r="M131" s="428"/>
      <c r="N131" s="460"/>
      <c r="O131" s="428"/>
      <c r="P131" s="428"/>
      <c r="Q131" s="427">
        <f t="shared" si="125"/>
        <v>630</v>
      </c>
      <c r="R131" s="427">
        <v>600</v>
      </c>
      <c r="S131" s="427">
        <v>30</v>
      </c>
      <c r="T131" s="428"/>
      <c r="U131" s="481">
        <f t="shared" si="122"/>
        <v>0</v>
      </c>
      <c r="V131" s="481">
        <f t="shared" si="116"/>
        <v>0</v>
      </c>
      <c r="W131" s="481">
        <f t="shared" si="116"/>
        <v>0</v>
      </c>
      <c r="X131" s="425">
        <f t="shared" si="88"/>
        <v>0</v>
      </c>
      <c r="Y131" s="428"/>
      <c r="Z131" s="428"/>
      <c r="AA131" s="428"/>
      <c r="AB131" s="460"/>
      <c r="AC131" s="460"/>
      <c r="AD131" s="428"/>
      <c r="AE131" s="460"/>
      <c r="AF131" s="460"/>
      <c r="AG131" s="427">
        <f t="shared" si="126"/>
        <v>630</v>
      </c>
      <c r="AH131" s="427">
        <v>600</v>
      </c>
      <c r="AI131" s="427">
        <v>30</v>
      </c>
      <c r="AJ131" s="428"/>
      <c r="AK131" s="428"/>
      <c r="AL131" s="138"/>
      <c r="AM131" s="358"/>
      <c r="AN131" s="358"/>
      <c r="AO131" s="358"/>
    </row>
    <row r="132" spans="1:41" s="143" customFormat="1" ht="60" hidden="1">
      <c r="A132" s="132">
        <f t="shared" si="120"/>
        <v>13</v>
      </c>
      <c r="B132" s="316" t="s">
        <v>912</v>
      </c>
      <c r="C132" s="138" t="s">
        <v>258</v>
      </c>
      <c r="D132" s="138"/>
      <c r="E132" s="147" t="s">
        <v>266</v>
      </c>
      <c r="F132" s="138" t="s">
        <v>55</v>
      </c>
      <c r="G132" s="427">
        <f t="shared" si="85"/>
        <v>945</v>
      </c>
      <c r="H132" s="427">
        <v>900</v>
      </c>
      <c r="I132" s="427">
        <v>45</v>
      </c>
      <c r="J132" s="428"/>
      <c r="K132" s="462">
        <f t="shared" si="118"/>
        <v>0</v>
      </c>
      <c r="L132" s="428"/>
      <c r="M132" s="428"/>
      <c r="N132" s="460"/>
      <c r="O132" s="428"/>
      <c r="P132" s="428"/>
      <c r="Q132" s="427">
        <f t="shared" si="125"/>
        <v>945</v>
      </c>
      <c r="R132" s="427">
        <v>900</v>
      </c>
      <c r="S132" s="427">
        <v>45</v>
      </c>
      <c r="T132" s="428"/>
      <c r="U132" s="481">
        <f t="shared" si="122"/>
        <v>0</v>
      </c>
      <c r="V132" s="481">
        <f t="shared" si="116"/>
        <v>0</v>
      </c>
      <c r="W132" s="481">
        <f t="shared" si="116"/>
        <v>0</v>
      </c>
      <c r="X132" s="425">
        <f t="shared" si="88"/>
        <v>0</v>
      </c>
      <c r="Y132" s="428"/>
      <c r="Z132" s="428"/>
      <c r="AA132" s="428"/>
      <c r="AB132" s="460"/>
      <c r="AC132" s="460"/>
      <c r="AD132" s="428"/>
      <c r="AE132" s="460"/>
      <c r="AF132" s="460"/>
      <c r="AG132" s="427">
        <f t="shared" si="126"/>
        <v>945</v>
      </c>
      <c r="AH132" s="427">
        <v>900</v>
      </c>
      <c r="AI132" s="427">
        <v>45</v>
      </c>
      <c r="AJ132" s="428"/>
      <c r="AK132" s="428"/>
      <c r="AL132" s="138"/>
      <c r="AM132" s="358"/>
      <c r="AN132" s="358"/>
      <c r="AO132" s="358"/>
    </row>
    <row r="133" spans="1:41" s="143" customFormat="1" ht="30" hidden="1">
      <c r="A133" s="132">
        <f t="shared" si="120"/>
        <v>14</v>
      </c>
      <c r="B133" s="316" t="s">
        <v>1146</v>
      </c>
      <c r="C133" s="138" t="s">
        <v>253</v>
      </c>
      <c r="D133" s="138" t="s">
        <v>55</v>
      </c>
      <c r="E133" s="138"/>
      <c r="F133" s="138" t="s">
        <v>55</v>
      </c>
      <c r="G133" s="427">
        <f t="shared" si="85"/>
        <v>840</v>
      </c>
      <c r="H133" s="427">
        <v>800</v>
      </c>
      <c r="I133" s="427">
        <v>40</v>
      </c>
      <c r="J133" s="428"/>
      <c r="K133" s="462">
        <f>+L133+M133</f>
        <v>212.54000000000005</v>
      </c>
      <c r="L133" s="429">
        <f>+H133-R133</f>
        <v>187.45000000000005</v>
      </c>
      <c r="M133" s="429">
        <f>+I133-S133</f>
        <v>25.09</v>
      </c>
      <c r="N133" s="460"/>
      <c r="O133" s="428"/>
      <c r="P133" s="428"/>
      <c r="Q133" s="428">
        <f t="shared" ref="Q133:Q134" si="127">+R133+S133</f>
        <v>627.45999999999992</v>
      </c>
      <c r="R133" s="460">
        <v>612.54999999999995</v>
      </c>
      <c r="S133" s="460">
        <f>31.3-16.39</f>
        <v>14.91</v>
      </c>
      <c r="T133" s="428"/>
      <c r="U133" s="481"/>
      <c r="V133" s="481"/>
      <c r="W133" s="481"/>
      <c r="X133" s="425"/>
      <c r="Y133" s="428"/>
      <c r="Z133" s="428"/>
      <c r="AA133" s="428"/>
      <c r="AB133" s="460"/>
      <c r="AC133" s="460"/>
      <c r="AD133" s="428"/>
      <c r="AE133" s="460"/>
      <c r="AF133" s="460"/>
      <c r="AG133" s="428">
        <f t="shared" ref="AG133:AG134" si="128">+AH133+AI133</f>
        <v>627.45999999999992</v>
      </c>
      <c r="AH133" s="460">
        <v>612.54999999999995</v>
      </c>
      <c r="AI133" s="460">
        <f>31.3-16.39</f>
        <v>14.91</v>
      </c>
      <c r="AJ133" s="428"/>
      <c r="AK133" s="428"/>
      <c r="AL133" s="138"/>
      <c r="AM133" s="358"/>
      <c r="AN133" s="358"/>
      <c r="AO133" s="358"/>
    </row>
    <row r="134" spans="1:41" s="143" customFormat="1" ht="30" hidden="1">
      <c r="A134" s="132">
        <f t="shared" si="120"/>
        <v>15</v>
      </c>
      <c r="B134" s="316" t="s">
        <v>1147</v>
      </c>
      <c r="C134" s="138" t="s">
        <v>273</v>
      </c>
      <c r="D134" s="138" t="s">
        <v>55</v>
      </c>
      <c r="E134" s="138"/>
      <c r="F134" s="138" t="s">
        <v>55</v>
      </c>
      <c r="G134" s="427"/>
      <c r="H134" s="427"/>
      <c r="I134" s="427"/>
      <c r="J134" s="428"/>
      <c r="K134" s="462"/>
      <c r="L134" s="428"/>
      <c r="M134" s="428"/>
      <c r="N134" s="428">
        <f t="shared" ref="N134" si="129">+O134+P134</f>
        <v>627.45999999999992</v>
      </c>
      <c r="O134" s="460">
        <v>612.55999999999995</v>
      </c>
      <c r="P134" s="460">
        <v>14.9</v>
      </c>
      <c r="Q134" s="428">
        <f t="shared" si="127"/>
        <v>627.45999999999992</v>
      </c>
      <c r="R134" s="460">
        <v>612.55999999999995</v>
      </c>
      <c r="S134" s="460">
        <v>14.9</v>
      </c>
      <c r="T134" s="428"/>
      <c r="U134" s="481"/>
      <c r="V134" s="481"/>
      <c r="W134" s="481"/>
      <c r="X134" s="425"/>
      <c r="Y134" s="428"/>
      <c r="Z134" s="428"/>
      <c r="AA134" s="428"/>
      <c r="AB134" s="460"/>
      <c r="AC134" s="460"/>
      <c r="AD134" s="428"/>
      <c r="AE134" s="460"/>
      <c r="AF134" s="460"/>
      <c r="AG134" s="428">
        <f t="shared" si="128"/>
        <v>627.45999999999992</v>
      </c>
      <c r="AH134" s="460">
        <v>612.55999999999995</v>
      </c>
      <c r="AI134" s="460">
        <v>14.9</v>
      </c>
      <c r="AJ134" s="428"/>
      <c r="AK134" s="428"/>
      <c r="AL134" s="138"/>
      <c r="AM134" s="358"/>
      <c r="AN134" s="358"/>
      <c r="AO134" s="358"/>
    </row>
    <row r="135" spans="1:41" s="14" customFormat="1" ht="23.25" customHeight="1">
      <c r="A135" s="406" t="s">
        <v>995</v>
      </c>
      <c r="B135" s="484" t="s">
        <v>275</v>
      </c>
      <c r="C135" s="407"/>
      <c r="D135" s="407"/>
      <c r="E135" s="401">
        <v>0</v>
      </c>
      <c r="F135" s="401"/>
      <c r="G135" s="426">
        <f t="shared" ref="G135:T135" si="130">SUM(G136:G150)</f>
        <v>10115.23</v>
      </c>
      <c r="H135" s="426">
        <f t="shared" si="130"/>
        <v>9633.23</v>
      </c>
      <c r="I135" s="426">
        <f t="shared" si="130"/>
        <v>482</v>
      </c>
      <c r="J135" s="426">
        <f t="shared" si="130"/>
        <v>0</v>
      </c>
      <c r="K135" s="426">
        <f t="shared" si="130"/>
        <v>1083.52</v>
      </c>
      <c r="L135" s="426">
        <f t="shared" si="130"/>
        <v>1029.02</v>
      </c>
      <c r="M135" s="426">
        <f t="shared" si="130"/>
        <v>54.5</v>
      </c>
      <c r="N135" s="426">
        <f t="shared" si="130"/>
        <v>1083.52</v>
      </c>
      <c r="O135" s="426">
        <f t="shared" si="130"/>
        <v>1029.02</v>
      </c>
      <c r="P135" s="426">
        <f t="shared" si="130"/>
        <v>54.5</v>
      </c>
      <c r="Q135" s="426">
        <f t="shared" si="130"/>
        <v>10115.230000000001</v>
      </c>
      <c r="R135" s="426">
        <f t="shared" si="130"/>
        <v>9633.2300000000014</v>
      </c>
      <c r="S135" s="426">
        <f t="shared" si="130"/>
        <v>482</v>
      </c>
      <c r="T135" s="426">
        <f t="shared" si="130"/>
        <v>0</v>
      </c>
      <c r="U135" s="426">
        <f t="shared" ref="U135:AF135" si="131">SUM(U136:U146)</f>
        <v>6753.7800000000007</v>
      </c>
      <c r="V135" s="426">
        <f t="shared" si="131"/>
        <v>6404.7800000000007</v>
      </c>
      <c r="W135" s="426">
        <f t="shared" si="131"/>
        <v>349</v>
      </c>
      <c r="X135" s="426">
        <f t="shared" si="131"/>
        <v>1820.8</v>
      </c>
      <c r="Y135" s="426">
        <f t="shared" si="131"/>
        <v>1733.8</v>
      </c>
      <c r="Z135" s="426">
        <f t="shared" si="131"/>
        <v>87</v>
      </c>
      <c r="AA135" s="426">
        <f t="shared" si="131"/>
        <v>2449.88</v>
      </c>
      <c r="AB135" s="426">
        <f t="shared" si="131"/>
        <v>2324.38</v>
      </c>
      <c r="AC135" s="426">
        <f t="shared" si="131"/>
        <v>125.5</v>
      </c>
      <c r="AD135" s="426">
        <f t="shared" si="131"/>
        <v>2483.1</v>
      </c>
      <c r="AE135" s="426">
        <f t="shared" si="131"/>
        <v>2346.6</v>
      </c>
      <c r="AF135" s="426">
        <f t="shared" si="131"/>
        <v>136.5</v>
      </c>
      <c r="AG135" s="426">
        <f>SUM(AG136:AG150)</f>
        <v>3361.45</v>
      </c>
      <c r="AH135" s="426">
        <f>SUM(AH136:AH150)</f>
        <v>3228.45</v>
      </c>
      <c r="AI135" s="426">
        <f>SUM(AI136:AI150)</f>
        <v>133</v>
      </c>
      <c r="AJ135" s="426"/>
      <c r="AK135" s="426">
        <f>SUM(AK136:AK146)</f>
        <v>0</v>
      </c>
      <c r="AL135" s="16"/>
      <c r="AM135" s="357">
        <f>+'NĂM 2022'!K53+'NĂM 2023'!N59+'NĂM 2024'!J56+'NĂM 2025'!J50</f>
        <v>10115.23</v>
      </c>
      <c r="AN135" s="357">
        <f>+'NĂM 2022'!L53+'NĂM 2023'!O59+'NĂM 2024'!K56+'NĂM 2025'!K50</f>
        <v>9633.23</v>
      </c>
      <c r="AO135" s="357">
        <f>+'NĂM 2022'!M53+'NĂM 2023'!P59+'NĂM 2024'!L56+'NĂM 2025'!L50</f>
        <v>482</v>
      </c>
    </row>
    <row r="136" spans="1:41" ht="75" hidden="1">
      <c r="A136" s="25">
        <v>1</v>
      </c>
      <c r="B136" s="327" t="s">
        <v>276</v>
      </c>
      <c r="C136" s="25" t="s">
        <v>277</v>
      </c>
      <c r="D136" s="25"/>
      <c r="E136" s="8" t="s">
        <v>278</v>
      </c>
      <c r="F136" s="25" t="s">
        <v>52</v>
      </c>
      <c r="G136" s="425">
        <f t="shared" si="85"/>
        <v>1316.8</v>
      </c>
      <c r="H136" s="425">
        <v>1253.8</v>
      </c>
      <c r="I136" s="425">
        <v>63</v>
      </c>
      <c r="J136" s="431">
        <v>0</v>
      </c>
      <c r="K136" s="460">
        <f>+G136-Q136</f>
        <v>0</v>
      </c>
      <c r="L136" s="431"/>
      <c r="M136" s="431"/>
      <c r="N136" s="460"/>
      <c r="O136" s="431"/>
      <c r="P136" s="431"/>
      <c r="Q136" s="444">
        <f>+R136+S136</f>
        <v>1316.8</v>
      </c>
      <c r="R136" s="431">
        <v>1253.8</v>
      </c>
      <c r="S136" s="431">
        <v>63</v>
      </c>
      <c r="T136" s="431"/>
      <c r="U136" s="431">
        <f>+V136+W136</f>
        <v>1316.8</v>
      </c>
      <c r="V136" s="431">
        <f>+Y136+AB136+AE136</f>
        <v>1253.8</v>
      </c>
      <c r="W136" s="431">
        <f>+Z136+AC136+AF136</f>
        <v>63</v>
      </c>
      <c r="X136" s="425">
        <f t="shared" si="88"/>
        <v>1316.8</v>
      </c>
      <c r="Y136" s="425">
        <v>1253.8</v>
      </c>
      <c r="Z136" s="425">
        <v>63</v>
      </c>
      <c r="AA136" s="425"/>
      <c r="AB136" s="458"/>
      <c r="AC136" s="458"/>
      <c r="AD136" s="425"/>
      <c r="AE136" s="458"/>
      <c r="AF136" s="458"/>
      <c r="AG136" s="425"/>
      <c r="AH136" s="458"/>
      <c r="AI136" s="458"/>
      <c r="AJ136" s="425"/>
      <c r="AK136" s="431"/>
      <c r="AL136" s="15"/>
      <c r="AM136" s="482">
        <f>+G135-U135</f>
        <v>3361.4499999999989</v>
      </c>
      <c r="AN136" s="482">
        <f>+H135-V135</f>
        <v>3228.4499999999989</v>
      </c>
      <c r="AO136" s="482">
        <f>+I135-W135</f>
        <v>133</v>
      </c>
    </row>
    <row r="137" spans="1:41" ht="75" hidden="1">
      <c r="A137" s="25">
        <f>+A136+1</f>
        <v>2</v>
      </c>
      <c r="B137" s="327" t="s">
        <v>279</v>
      </c>
      <c r="C137" s="25" t="s">
        <v>280</v>
      </c>
      <c r="D137" s="25"/>
      <c r="E137" s="8" t="s">
        <v>281</v>
      </c>
      <c r="F137" s="25" t="s">
        <v>52</v>
      </c>
      <c r="G137" s="425">
        <f t="shared" si="85"/>
        <v>420</v>
      </c>
      <c r="H137" s="425">
        <v>400</v>
      </c>
      <c r="I137" s="425">
        <v>20</v>
      </c>
      <c r="J137" s="431">
        <v>0</v>
      </c>
      <c r="K137" s="460">
        <f t="shared" ref="K137:K149" si="132">+G137-Q137</f>
        <v>0</v>
      </c>
      <c r="L137" s="431"/>
      <c r="M137" s="431"/>
      <c r="N137" s="460"/>
      <c r="O137" s="431"/>
      <c r="P137" s="431"/>
      <c r="Q137" s="444">
        <f t="shared" ref="Q137:Q150" si="133">+R137+S137</f>
        <v>420</v>
      </c>
      <c r="R137" s="431">
        <v>400</v>
      </c>
      <c r="S137" s="431">
        <v>20</v>
      </c>
      <c r="T137" s="431"/>
      <c r="U137" s="431">
        <f t="shared" ref="U137:U146" si="134">+V137+W137</f>
        <v>420</v>
      </c>
      <c r="V137" s="431">
        <f t="shared" ref="V137:W149" si="135">+Y137+AB137+AE137</f>
        <v>400</v>
      </c>
      <c r="W137" s="431">
        <f t="shared" si="135"/>
        <v>20</v>
      </c>
      <c r="X137" s="425">
        <f t="shared" si="88"/>
        <v>420</v>
      </c>
      <c r="Y137" s="425">
        <v>400</v>
      </c>
      <c r="Z137" s="425">
        <v>20</v>
      </c>
      <c r="AA137" s="425"/>
      <c r="AB137" s="458"/>
      <c r="AC137" s="458"/>
      <c r="AD137" s="425"/>
      <c r="AE137" s="458"/>
      <c r="AF137" s="458"/>
      <c r="AG137" s="425"/>
      <c r="AH137" s="458"/>
      <c r="AI137" s="458"/>
      <c r="AJ137" s="425"/>
      <c r="AK137" s="431"/>
      <c r="AL137" s="15"/>
      <c r="AM137" s="354">
        <f>+AM136-AG135</f>
        <v>0</v>
      </c>
      <c r="AN137" s="354">
        <f t="shared" ref="AN137:AO137" si="136">+AN136-AH135</f>
        <v>0</v>
      </c>
      <c r="AO137" s="354">
        <f t="shared" si="136"/>
        <v>0</v>
      </c>
    </row>
    <row r="138" spans="1:41" ht="75" hidden="1">
      <c r="A138" s="25">
        <f t="shared" ref="A138:A150" si="137">+A137+1</f>
        <v>3</v>
      </c>
      <c r="B138" s="327" t="s">
        <v>282</v>
      </c>
      <c r="C138" s="25" t="s">
        <v>275</v>
      </c>
      <c r="D138" s="25"/>
      <c r="E138" s="8" t="s">
        <v>283</v>
      </c>
      <c r="F138" s="25" t="s">
        <v>52</v>
      </c>
      <c r="G138" s="425">
        <f t="shared" si="85"/>
        <v>84</v>
      </c>
      <c r="H138" s="425">
        <v>80</v>
      </c>
      <c r="I138" s="425">
        <v>4</v>
      </c>
      <c r="J138" s="431">
        <v>0</v>
      </c>
      <c r="K138" s="460">
        <f t="shared" si="132"/>
        <v>0</v>
      </c>
      <c r="L138" s="431"/>
      <c r="M138" s="431"/>
      <c r="N138" s="460"/>
      <c r="O138" s="431"/>
      <c r="P138" s="431"/>
      <c r="Q138" s="444">
        <f t="shared" si="133"/>
        <v>84</v>
      </c>
      <c r="R138" s="431">
        <v>80</v>
      </c>
      <c r="S138" s="431">
        <v>4</v>
      </c>
      <c r="T138" s="431"/>
      <c r="U138" s="431">
        <f t="shared" si="134"/>
        <v>84</v>
      </c>
      <c r="V138" s="431">
        <f t="shared" si="135"/>
        <v>80</v>
      </c>
      <c r="W138" s="431">
        <f t="shared" si="135"/>
        <v>4</v>
      </c>
      <c r="X138" s="425">
        <f t="shared" si="88"/>
        <v>84</v>
      </c>
      <c r="Y138" s="425">
        <v>80</v>
      </c>
      <c r="Z138" s="425">
        <v>4</v>
      </c>
      <c r="AA138" s="425"/>
      <c r="AB138" s="458"/>
      <c r="AC138" s="458"/>
      <c r="AD138" s="425"/>
      <c r="AE138" s="458"/>
      <c r="AF138" s="458"/>
      <c r="AG138" s="425"/>
      <c r="AH138" s="458"/>
      <c r="AI138" s="458"/>
      <c r="AJ138" s="425"/>
      <c r="AK138" s="431"/>
      <c r="AL138" s="15"/>
    </row>
    <row r="139" spans="1:41" ht="75" hidden="1">
      <c r="A139" s="25">
        <f t="shared" si="137"/>
        <v>4</v>
      </c>
      <c r="B139" s="327" t="s">
        <v>284</v>
      </c>
      <c r="C139" s="25" t="s">
        <v>285</v>
      </c>
      <c r="D139" s="25"/>
      <c r="E139" s="8" t="s">
        <v>286</v>
      </c>
      <c r="F139" s="25" t="s">
        <v>53</v>
      </c>
      <c r="G139" s="425">
        <f t="shared" si="85"/>
        <v>525</v>
      </c>
      <c r="H139" s="425">
        <v>500</v>
      </c>
      <c r="I139" s="425">
        <v>25</v>
      </c>
      <c r="J139" s="431">
        <v>0</v>
      </c>
      <c r="K139" s="460">
        <f>+L139+M139</f>
        <v>50</v>
      </c>
      <c r="L139" s="431">
        <f>+H139-R139</f>
        <v>50</v>
      </c>
      <c r="M139" s="431"/>
      <c r="N139" s="460">
        <f>+O139+P139</f>
        <v>5</v>
      </c>
      <c r="O139" s="431"/>
      <c r="P139" s="431">
        <f>+S139-I139</f>
        <v>5</v>
      </c>
      <c r="Q139" s="444">
        <f t="shared" si="133"/>
        <v>480</v>
      </c>
      <c r="R139" s="431">
        <v>450</v>
      </c>
      <c r="S139" s="431">
        <v>30</v>
      </c>
      <c r="T139" s="431"/>
      <c r="U139" s="431">
        <f t="shared" si="134"/>
        <v>480</v>
      </c>
      <c r="V139" s="431">
        <f t="shared" si="135"/>
        <v>450</v>
      </c>
      <c r="W139" s="431">
        <f t="shared" si="135"/>
        <v>30</v>
      </c>
      <c r="X139" s="425">
        <f t="shared" si="88"/>
        <v>0</v>
      </c>
      <c r="Y139" s="431"/>
      <c r="Z139" s="431"/>
      <c r="AA139" s="431">
        <f>+AB139+AC139</f>
        <v>480</v>
      </c>
      <c r="AB139" s="460">
        <v>450</v>
      </c>
      <c r="AC139" s="460">
        <v>30</v>
      </c>
      <c r="AD139" s="431"/>
      <c r="AE139" s="460"/>
      <c r="AF139" s="460"/>
      <c r="AG139" s="431"/>
      <c r="AH139" s="460"/>
      <c r="AI139" s="460"/>
      <c r="AJ139" s="431"/>
      <c r="AK139" s="431"/>
      <c r="AL139" s="15"/>
    </row>
    <row r="140" spans="1:41" ht="75" hidden="1">
      <c r="A140" s="25">
        <f t="shared" si="137"/>
        <v>5</v>
      </c>
      <c r="B140" s="327" t="s">
        <v>287</v>
      </c>
      <c r="C140" s="25" t="s">
        <v>288</v>
      </c>
      <c r="D140" s="25"/>
      <c r="E140" s="8" t="s">
        <v>289</v>
      </c>
      <c r="F140" s="25" t="s">
        <v>53</v>
      </c>
      <c r="G140" s="425">
        <f t="shared" si="85"/>
        <v>630</v>
      </c>
      <c r="H140" s="425">
        <v>600</v>
      </c>
      <c r="I140" s="425">
        <v>30</v>
      </c>
      <c r="J140" s="431">
        <v>0</v>
      </c>
      <c r="K140" s="460">
        <f>+L140+M140</f>
        <v>50</v>
      </c>
      <c r="L140" s="431">
        <f>+H140-R140</f>
        <v>50</v>
      </c>
      <c r="M140" s="431"/>
      <c r="N140" s="460">
        <f>+O140+P140</f>
        <v>10</v>
      </c>
      <c r="O140" s="431"/>
      <c r="P140" s="431">
        <f>+S140-I140</f>
        <v>10</v>
      </c>
      <c r="Q140" s="444">
        <f t="shared" si="133"/>
        <v>590</v>
      </c>
      <c r="R140" s="431">
        <v>550</v>
      </c>
      <c r="S140" s="431">
        <v>40</v>
      </c>
      <c r="T140" s="431"/>
      <c r="U140" s="431">
        <f t="shared" si="134"/>
        <v>590</v>
      </c>
      <c r="V140" s="431">
        <f t="shared" si="135"/>
        <v>550</v>
      </c>
      <c r="W140" s="431">
        <f t="shared" si="135"/>
        <v>40</v>
      </c>
      <c r="X140" s="425">
        <f t="shared" si="88"/>
        <v>0</v>
      </c>
      <c r="Y140" s="431"/>
      <c r="Z140" s="431"/>
      <c r="AA140" s="431">
        <f>+AB140+AC140</f>
        <v>590</v>
      </c>
      <c r="AB140" s="460">
        <v>550</v>
      </c>
      <c r="AC140" s="460">
        <v>40</v>
      </c>
      <c r="AD140" s="431"/>
      <c r="AE140" s="460"/>
      <c r="AF140" s="460"/>
      <c r="AG140" s="431"/>
      <c r="AH140" s="460"/>
      <c r="AI140" s="460"/>
      <c r="AJ140" s="431"/>
      <c r="AK140" s="431"/>
      <c r="AL140" s="15"/>
    </row>
    <row r="141" spans="1:41" ht="75" hidden="1">
      <c r="A141" s="25">
        <f t="shared" si="137"/>
        <v>6</v>
      </c>
      <c r="B141" s="327" t="s">
        <v>290</v>
      </c>
      <c r="C141" s="25" t="s">
        <v>291</v>
      </c>
      <c r="D141" s="25"/>
      <c r="E141" s="8" t="s">
        <v>281</v>
      </c>
      <c r="F141" s="25" t="s">
        <v>53</v>
      </c>
      <c r="G141" s="425">
        <f t="shared" si="85"/>
        <v>420</v>
      </c>
      <c r="H141" s="425">
        <v>400</v>
      </c>
      <c r="I141" s="425">
        <v>20</v>
      </c>
      <c r="J141" s="431">
        <v>0</v>
      </c>
      <c r="K141" s="460">
        <f t="shared" si="132"/>
        <v>0</v>
      </c>
      <c r="L141" s="431"/>
      <c r="M141" s="431"/>
      <c r="N141" s="460"/>
      <c r="O141" s="431"/>
      <c r="P141" s="431"/>
      <c r="Q141" s="444">
        <f t="shared" si="133"/>
        <v>420</v>
      </c>
      <c r="R141" s="431">
        <v>400</v>
      </c>
      <c r="S141" s="431">
        <v>20</v>
      </c>
      <c r="T141" s="431"/>
      <c r="U141" s="431">
        <f t="shared" si="134"/>
        <v>420</v>
      </c>
      <c r="V141" s="431">
        <f t="shared" si="135"/>
        <v>400</v>
      </c>
      <c r="W141" s="431">
        <f t="shared" si="135"/>
        <v>20</v>
      </c>
      <c r="X141" s="425">
        <f t="shared" si="88"/>
        <v>0</v>
      </c>
      <c r="Y141" s="431"/>
      <c r="Z141" s="431"/>
      <c r="AA141" s="431"/>
      <c r="AB141" s="460"/>
      <c r="AC141" s="460"/>
      <c r="AD141" s="431">
        <f>+AE141+AF141</f>
        <v>420</v>
      </c>
      <c r="AE141" s="460">
        <v>400</v>
      </c>
      <c r="AF141" s="460">
        <v>20</v>
      </c>
      <c r="AG141" s="431"/>
      <c r="AH141" s="460"/>
      <c r="AI141" s="460"/>
      <c r="AJ141" s="431"/>
      <c r="AK141" s="431"/>
      <c r="AL141" s="15"/>
    </row>
    <row r="142" spans="1:41" ht="75" hidden="1">
      <c r="A142" s="25">
        <f t="shared" si="137"/>
        <v>7</v>
      </c>
      <c r="B142" s="327" t="s">
        <v>292</v>
      </c>
      <c r="C142" s="25" t="s">
        <v>275</v>
      </c>
      <c r="D142" s="25"/>
      <c r="E142" s="8" t="s">
        <v>104</v>
      </c>
      <c r="F142" s="25" t="s">
        <v>53</v>
      </c>
      <c r="G142" s="425">
        <f t="shared" si="85"/>
        <v>735</v>
      </c>
      <c r="H142" s="425">
        <v>700</v>
      </c>
      <c r="I142" s="425">
        <v>35</v>
      </c>
      <c r="J142" s="431">
        <v>0</v>
      </c>
      <c r="K142" s="460">
        <f t="shared" si="132"/>
        <v>0</v>
      </c>
      <c r="L142" s="431"/>
      <c r="M142" s="431"/>
      <c r="N142" s="460"/>
      <c r="O142" s="431"/>
      <c r="P142" s="431"/>
      <c r="Q142" s="444">
        <f t="shared" si="133"/>
        <v>735</v>
      </c>
      <c r="R142" s="431">
        <v>700</v>
      </c>
      <c r="S142" s="431">
        <v>35</v>
      </c>
      <c r="T142" s="431"/>
      <c r="U142" s="431">
        <f t="shared" si="134"/>
        <v>735</v>
      </c>
      <c r="V142" s="431">
        <f t="shared" si="135"/>
        <v>700</v>
      </c>
      <c r="W142" s="431">
        <f t="shared" si="135"/>
        <v>35</v>
      </c>
      <c r="X142" s="425">
        <f t="shared" si="88"/>
        <v>0</v>
      </c>
      <c r="Y142" s="431"/>
      <c r="Z142" s="431"/>
      <c r="AA142" s="431">
        <f>+AB142+AC142</f>
        <v>735</v>
      </c>
      <c r="AB142" s="460">
        <v>700</v>
      </c>
      <c r="AC142" s="460">
        <v>35</v>
      </c>
      <c r="AD142" s="431"/>
      <c r="AE142" s="460"/>
      <c r="AF142" s="460"/>
      <c r="AG142" s="431"/>
      <c r="AH142" s="460"/>
      <c r="AI142" s="460"/>
      <c r="AJ142" s="431"/>
      <c r="AK142" s="431"/>
      <c r="AL142" s="15"/>
    </row>
    <row r="143" spans="1:41" ht="75" hidden="1">
      <c r="A143" s="25">
        <f t="shared" si="137"/>
        <v>8</v>
      </c>
      <c r="B143" s="327" t="s">
        <v>293</v>
      </c>
      <c r="C143" s="25" t="s">
        <v>288</v>
      </c>
      <c r="D143" s="25"/>
      <c r="E143" s="8" t="s">
        <v>278</v>
      </c>
      <c r="F143" s="25" t="s">
        <v>53</v>
      </c>
      <c r="G143" s="425">
        <f t="shared" si="85"/>
        <v>1260</v>
      </c>
      <c r="H143" s="425">
        <v>1200</v>
      </c>
      <c r="I143" s="425">
        <v>60</v>
      </c>
      <c r="J143" s="431">
        <v>0</v>
      </c>
      <c r="K143" s="460">
        <f>+L143+M143</f>
        <v>615.12</v>
      </c>
      <c r="L143" s="431">
        <f>+H143-R143</f>
        <v>575.62</v>
      </c>
      <c r="M143" s="431">
        <f>+I143-S143</f>
        <v>39.5</v>
      </c>
      <c r="N143" s="460"/>
      <c r="O143" s="431"/>
      <c r="P143" s="431"/>
      <c r="Q143" s="444">
        <f t="shared" si="133"/>
        <v>644.88</v>
      </c>
      <c r="R143" s="431">
        <v>624.38</v>
      </c>
      <c r="S143" s="431">
        <v>20.5</v>
      </c>
      <c r="T143" s="431"/>
      <c r="U143" s="431">
        <f t="shared" si="134"/>
        <v>644.88</v>
      </c>
      <c r="V143" s="431">
        <f t="shared" si="135"/>
        <v>624.38</v>
      </c>
      <c r="W143" s="431">
        <f t="shared" si="135"/>
        <v>20.5</v>
      </c>
      <c r="X143" s="425">
        <f t="shared" si="88"/>
        <v>0</v>
      </c>
      <c r="Y143" s="431"/>
      <c r="Z143" s="431"/>
      <c r="AA143" s="431">
        <f>+AB143+AC143</f>
        <v>644.88</v>
      </c>
      <c r="AB143" s="460">
        <v>624.38</v>
      </c>
      <c r="AC143" s="460">
        <v>20.5</v>
      </c>
      <c r="AD143" s="431"/>
      <c r="AE143" s="460"/>
      <c r="AF143" s="460"/>
      <c r="AG143" s="431"/>
      <c r="AH143" s="460"/>
      <c r="AI143" s="460"/>
      <c r="AJ143" s="431"/>
      <c r="AK143" s="431"/>
      <c r="AL143" s="15"/>
    </row>
    <row r="144" spans="1:41" ht="75" hidden="1">
      <c r="A144" s="25">
        <f t="shared" si="137"/>
        <v>9</v>
      </c>
      <c r="B144" s="327" t="s">
        <v>295</v>
      </c>
      <c r="C144" s="25" t="s">
        <v>275</v>
      </c>
      <c r="D144" s="25"/>
      <c r="E144" s="8" t="s">
        <v>104</v>
      </c>
      <c r="F144" s="25" t="s">
        <v>54</v>
      </c>
      <c r="G144" s="425">
        <f t="shared" si="85"/>
        <v>735</v>
      </c>
      <c r="H144" s="425">
        <v>700</v>
      </c>
      <c r="I144" s="425">
        <v>35</v>
      </c>
      <c r="J144" s="431">
        <v>0</v>
      </c>
      <c r="K144" s="460"/>
      <c r="L144" s="431"/>
      <c r="M144" s="431"/>
      <c r="N144" s="460">
        <f>+O144+P144</f>
        <v>226.5</v>
      </c>
      <c r="O144" s="431">
        <f>+R144-H144</f>
        <v>200</v>
      </c>
      <c r="P144" s="431">
        <f>+S144-I144</f>
        <v>26.5</v>
      </c>
      <c r="Q144" s="444">
        <f t="shared" si="133"/>
        <v>961.5</v>
      </c>
      <c r="R144" s="431">
        <v>900</v>
      </c>
      <c r="S144" s="431">
        <v>61.5</v>
      </c>
      <c r="T144" s="431"/>
      <c r="U144" s="431">
        <f t="shared" si="134"/>
        <v>961.5</v>
      </c>
      <c r="V144" s="431">
        <f t="shared" si="135"/>
        <v>900</v>
      </c>
      <c r="W144" s="431">
        <f t="shared" si="135"/>
        <v>61.5</v>
      </c>
      <c r="X144" s="425">
        <f t="shared" si="88"/>
        <v>0</v>
      </c>
      <c r="Y144" s="431"/>
      <c r="Z144" s="431"/>
      <c r="AA144" s="431"/>
      <c r="AB144" s="460"/>
      <c r="AC144" s="460"/>
      <c r="AD144" s="431">
        <f>+AE144+AF144</f>
        <v>961.5</v>
      </c>
      <c r="AE144" s="460">
        <v>900</v>
      </c>
      <c r="AF144" s="460">
        <v>61.5</v>
      </c>
      <c r="AG144" s="431"/>
      <c r="AH144" s="460"/>
      <c r="AI144" s="460"/>
      <c r="AJ144" s="431"/>
      <c r="AK144" s="431"/>
      <c r="AL144" s="15"/>
    </row>
    <row r="145" spans="1:41" ht="75" hidden="1">
      <c r="A145" s="25">
        <f t="shared" si="137"/>
        <v>10</v>
      </c>
      <c r="B145" s="327" t="s">
        <v>297</v>
      </c>
      <c r="C145" s="25" t="s">
        <v>298</v>
      </c>
      <c r="D145" s="25"/>
      <c r="E145" s="8" t="s">
        <v>128</v>
      </c>
      <c r="F145" s="25" t="s">
        <v>54</v>
      </c>
      <c r="G145" s="425">
        <f t="shared" si="85"/>
        <v>1050</v>
      </c>
      <c r="H145" s="425">
        <v>1000</v>
      </c>
      <c r="I145" s="425">
        <v>50</v>
      </c>
      <c r="J145" s="431">
        <v>0</v>
      </c>
      <c r="K145" s="460">
        <f>+L145+M145</f>
        <v>368.4</v>
      </c>
      <c r="L145" s="431">
        <f>+H145-R145</f>
        <v>353.4</v>
      </c>
      <c r="M145" s="431">
        <f>+I145-S145</f>
        <v>15</v>
      </c>
      <c r="N145" s="460"/>
      <c r="O145" s="431"/>
      <c r="P145" s="431"/>
      <c r="Q145" s="444">
        <f t="shared" si="133"/>
        <v>681.6</v>
      </c>
      <c r="R145" s="431">
        <v>646.6</v>
      </c>
      <c r="S145" s="431">
        <v>35</v>
      </c>
      <c r="T145" s="431"/>
      <c r="U145" s="431">
        <f t="shared" si="134"/>
        <v>681.6</v>
      </c>
      <c r="V145" s="431">
        <f t="shared" si="135"/>
        <v>646.6</v>
      </c>
      <c r="W145" s="431">
        <f t="shared" si="135"/>
        <v>35</v>
      </c>
      <c r="X145" s="425">
        <f t="shared" si="88"/>
        <v>0</v>
      </c>
      <c r="Y145" s="431"/>
      <c r="Z145" s="431"/>
      <c r="AA145" s="431"/>
      <c r="AB145" s="460"/>
      <c r="AC145" s="460"/>
      <c r="AD145" s="431">
        <f>+AE145+AF145</f>
        <v>681.6</v>
      </c>
      <c r="AE145" s="460">
        <v>646.6</v>
      </c>
      <c r="AF145" s="460">
        <v>35</v>
      </c>
      <c r="AG145" s="431"/>
      <c r="AH145" s="460"/>
      <c r="AI145" s="460"/>
      <c r="AJ145" s="431"/>
      <c r="AK145" s="431"/>
      <c r="AL145" s="15"/>
    </row>
    <row r="146" spans="1:41" ht="75" hidden="1">
      <c r="A146" s="25">
        <f t="shared" si="137"/>
        <v>11</v>
      </c>
      <c r="B146" s="327" t="s">
        <v>301</v>
      </c>
      <c r="C146" s="25" t="s">
        <v>300</v>
      </c>
      <c r="D146" s="25"/>
      <c r="E146" s="8" t="s">
        <v>281</v>
      </c>
      <c r="F146" s="25" t="s">
        <v>54</v>
      </c>
      <c r="G146" s="425">
        <f t="shared" si="85"/>
        <v>419.43</v>
      </c>
      <c r="H146" s="425">
        <v>399.43</v>
      </c>
      <c r="I146" s="425">
        <v>20</v>
      </c>
      <c r="J146" s="431">
        <v>0</v>
      </c>
      <c r="K146" s="460"/>
      <c r="L146" s="431"/>
      <c r="M146" s="431"/>
      <c r="N146" s="460">
        <f>+O146+P146</f>
        <v>0.56999999999999318</v>
      </c>
      <c r="O146" s="431">
        <f>+R146-H146</f>
        <v>0.56999999999999318</v>
      </c>
      <c r="P146" s="431"/>
      <c r="Q146" s="444">
        <f t="shared" si="133"/>
        <v>420</v>
      </c>
      <c r="R146" s="431">
        <v>400</v>
      </c>
      <c r="S146" s="431">
        <v>20</v>
      </c>
      <c r="T146" s="431"/>
      <c r="U146" s="431">
        <f t="shared" si="134"/>
        <v>420</v>
      </c>
      <c r="V146" s="431">
        <f t="shared" si="135"/>
        <v>400</v>
      </c>
      <c r="W146" s="431">
        <f t="shared" si="135"/>
        <v>20</v>
      </c>
      <c r="X146" s="425">
        <f t="shared" si="88"/>
        <v>0</v>
      </c>
      <c r="Y146" s="431"/>
      <c r="Z146" s="431"/>
      <c r="AA146" s="431"/>
      <c r="AB146" s="460"/>
      <c r="AC146" s="460"/>
      <c r="AD146" s="431">
        <f>+AE146+AF146</f>
        <v>420</v>
      </c>
      <c r="AE146" s="460">
        <v>400</v>
      </c>
      <c r="AF146" s="460">
        <v>20</v>
      </c>
      <c r="AG146" s="431"/>
      <c r="AH146" s="460"/>
      <c r="AI146" s="460"/>
      <c r="AJ146" s="431"/>
      <c r="AK146" s="431"/>
      <c r="AL146" s="15"/>
    </row>
    <row r="147" spans="1:41" ht="75" hidden="1">
      <c r="A147" s="25">
        <f t="shared" si="137"/>
        <v>12</v>
      </c>
      <c r="B147" s="327" t="s">
        <v>294</v>
      </c>
      <c r="C147" s="25" t="s">
        <v>277</v>
      </c>
      <c r="D147" s="25"/>
      <c r="E147" s="8" t="s">
        <v>281</v>
      </c>
      <c r="F147" s="25" t="s">
        <v>55</v>
      </c>
      <c r="G147" s="425">
        <f>H147+I147</f>
        <v>420</v>
      </c>
      <c r="H147" s="425">
        <v>400</v>
      </c>
      <c r="I147" s="425">
        <v>20</v>
      </c>
      <c r="J147" s="431">
        <v>0</v>
      </c>
      <c r="K147" s="460">
        <f t="shared" si="132"/>
        <v>0</v>
      </c>
      <c r="L147" s="431"/>
      <c r="M147" s="431"/>
      <c r="N147" s="460"/>
      <c r="O147" s="431"/>
      <c r="P147" s="431"/>
      <c r="Q147" s="444">
        <f t="shared" si="133"/>
        <v>420</v>
      </c>
      <c r="R147" s="431">
        <v>400</v>
      </c>
      <c r="S147" s="431">
        <v>20</v>
      </c>
      <c r="T147" s="431"/>
      <c r="U147" s="431">
        <f>+V147+W147</f>
        <v>0</v>
      </c>
      <c r="V147" s="431">
        <f t="shared" si="135"/>
        <v>0</v>
      </c>
      <c r="W147" s="431">
        <f t="shared" si="135"/>
        <v>0</v>
      </c>
      <c r="X147" s="425">
        <f>Y147+Z147</f>
        <v>0</v>
      </c>
      <c r="Y147" s="431"/>
      <c r="Z147" s="431"/>
      <c r="AA147" s="431"/>
      <c r="AB147" s="460"/>
      <c r="AC147" s="460"/>
      <c r="AD147" s="431"/>
      <c r="AE147" s="460"/>
      <c r="AF147" s="460"/>
      <c r="AG147" s="425">
        <f t="shared" ref="AG147:AG149" si="138">AH147+AI147</f>
        <v>420</v>
      </c>
      <c r="AH147" s="425">
        <v>400</v>
      </c>
      <c r="AI147" s="425">
        <v>20</v>
      </c>
      <c r="AJ147" s="431"/>
      <c r="AK147" s="431"/>
      <c r="AL147" s="15"/>
    </row>
    <row r="148" spans="1:41" ht="75" hidden="1">
      <c r="A148" s="25">
        <f t="shared" si="137"/>
        <v>13</v>
      </c>
      <c r="B148" s="327" t="s">
        <v>296</v>
      </c>
      <c r="C148" s="25" t="s">
        <v>288</v>
      </c>
      <c r="D148" s="25"/>
      <c r="E148" s="8" t="s">
        <v>128</v>
      </c>
      <c r="F148" s="25" t="s">
        <v>55</v>
      </c>
      <c r="G148" s="425">
        <f>H148+I148</f>
        <v>1050</v>
      </c>
      <c r="H148" s="425">
        <v>1000</v>
      </c>
      <c r="I148" s="425">
        <v>50</v>
      </c>
      <c r="J148" s="431">
        <v>0</v>
      </c>
      <c r="K148" s="460">
        <f t="shared" si="132"/>
        <v>0</v>
      </c>
      <c r="L148" s="431"/>
      <c r="M148" s="431"/>
      <c r="N148" s="460"/>
      <c r="O148" s="431"/>
      <c r="P148" s="431"/>
      <c r="Q148" s="444">
        <f t="shared" si="133"/>
        <v>1050</v>
      </c>
      <c r="R148" s="431">
        <v>1000</v>
      </c>
      <c r="S148" s="431">
        <v>50</v>
      </c>
      <c r="T148" s="431"/>
      <c r="U148" s="431">
        <f>+V148+W148</f>
        <v>0</v>
      </c>
      <c r="V148" s="431">
        <f t="shared" si="135"/>
        <v>0</v>
      </c>
      <c r="W148" s="431">
        <f t="shared" si="135"/>
        <v>0</v>
      </c>
      <c r="X148" s="425">
        <f>Y148+Z148</f>
        <v>0</v>
      </c>
      <c r="Y148" s="431"/>
      <c r="Z148" s="431"/>
      <c r="AA148" s="431"/>
      <c r="AB148" s="460"/>
      <c r="AC148" s="460"/>
      <c r="AD148" s="431"/>
      <c r="AE148" s="460"/>
      <c r="AF148" s="460"/>
      <c r="AG148" s="425">
        <f t="shared" si="138"/>
        <v>1050</v>
      </c>
      <c r="AH148" s="425">
        <v>1000</v>
      </c>
      <c r="AI148" s="425">
        <v>50</v>
      </c>
      <c r="AJ148" s="431"/>
      <c r="AK148" s="431"/>
      <c r="AL148" s="15"/>
    </row>
    <row r="149" spans="1:41" ht="75" hidden="1">
      <c r="A149" s="25">
        <f t="shared" si="137"/>
        <v>14</v>
      </c>
      <c r="B149" s="327" t="s">
        <v>299</v>
      </c>
      <c r="C149" s="25" t="s">
        <v>300</v>
      </c>
      <c r="D149" s="25"/>
      <c r="E149" s="8" t="s">
        <v>128</v>
      </c>
      <c r="F149" s="25" t="s">
        <v>55</v>
      </c>
      <c r="G149" s="425">
        <f>H149+I149</f>
        <v>1050</v>
      </c>
      <c r="H149" s="425">
        <v>1000</v>
      </c>
      <c r="I149" s="425">
        <v>50</v>
      </c>
      <c r="J149" s="431">
        <v>0</v>
      </c>
      <c r="K149" s="460">
        <f t="shared" si="132"/>
        <v>0</v>
      </c>
      <c r="L149" s="431"/>
      <c r="M149" s="431"/>
      <c r="N149" s="460"/>
      <c r="O149" s="431"/>
      <c r="P149" s="431"/>
      <c r="Q149" s="444">
        <f t="shared" si="133"/>
        <v>1050</v>
      </c>
      <c r="R149" s="431">
        <v>1000</v>
      </c>
      <c r="S149" s="431">
        <v>50</v>
      </c>
      <c r="T149" s="431"/>
      <c r="U149" s="431">
        <f>+V149+W149</f>
        <v>0</v>
      </c>
      <c r="V149" s="431">
        <f t="shared" si="135"/>
        <v>0</v>
      </c>
      <c r="W149" s="431">
        <f t="shared" si="135"/>
        <v>0</v>
      </c>
      <c r="X149" s="425">
        <f>Y149+Z149</f>
        <v>0</v>
      </c>
      <c r="Y149" s="431"/>
      <c r="Z149" s="431"/>
      <c r="AA149" s="431"/>
      <c r="AB149" s="460"/>
      <c r="AC149" s="460"/>
      <c r="AD149" s="431"/>
      <c r="AE149" s="460"/>
      <c r="AF149" s="460"/>
      <c r="AG149" s="425">
        <f t="shared" si="138"/>
        <v>1050</v>
      </c>
      <c r="AH149" s="425">
        <v>1000</v>
      </c>
      <c r="AI149" s="425">
        <v>50</v>
      </c>
      <c r="AJ149" s="431"/>
      <c r="AK149" s="431"/>
      <c r="AL149" s="15"/>
    </row>
    <row r="150" spans="1:41" ht="45" hidden="1">
      <c r="A150" s="25">
        <f t="shared" si="137"/>
        <v>15</v>
      </c>
      <c r="B150" s="327" t="s">
        <v>1135</v>
      </c>
      <c r="C150" s="25" t="s">
        <v>288</v>
      </c>
      <c r="D150" s="25"/>
      <c r="E150" s="8"/>
      <c r="F150" s="25" t="s">
        <v>55</v>
      </c>
      <c r="G150" s="425"/>
      <c r="H150" s="425"/>
      <c r="I150" s="425"/>
      <c r="J150" s="431"/>
      <c r="K150" s="460"/>
      <c r="L150" s="431"/>
      <c r="M150" s="431"/>
      <c r="N150" s="444">
        <f t="shared" ref="N150" si="139">+O150+P150</f>
        <v>841.45</v>
      </c>
      <c r="O150" s="431">
        <v>828.45</v>
      </c>
      <c r="P150" s="431">
        <v>13</v>
      </c>
      <c r="Q150" s="444">
        <f t="shared" si="133"/>
        <v>841.45</v>
      </c>
      <c r="R150" s="431">
        <v>828.45</v>
      </c>
      <c r="S150" s="431">
        <v>13</v>
      </c>
      <c r="T150" s="503" t="s">
        <v>1169</v>
      </c>
      <c r="U150" s="431"/>
      <c r="V150" s="431"/>
      <c r="W150" s="431"/>
      <c r="X150" s="425"/>
      <c r="Y150" s="431"/>
      <c r="Z150" s="431"/>
      <c r="AA150" s="431"/>
      <c r="AB150" s="460"/>
      <c r="AC150" s="460"/>
      <c r="AD150" s="431"/>
      <c r="AE150" s="460"/>
      <c r="AF150" s="460"/>
      <c r="AG150" s="431">
        <f>+AH150+AI150</f>
        <v>841.45</v>
      </c>
      <c r="AH150" s="460">
        <v>828.45</v>
      </c>
      <c r="AI150" s="460">
        <v>13</v>
      </c>
      <c r="AJ150" s="431"/>
      <c r="AK150" s="431"/>
      <c r="AL150" s="15"/>
    </row>
    <row r="151" spans="1:41" s="14" customFormat="1" ht="51.75" customHeight="1">
      <c r="A151" s="4" t="s">
        <v>996</v>
      </c>
      <c r="B151" s="483" t="s">
        <v>303</v>
      </c>
      <c r="C151" s="402"/>
      <c r="D151" s="402"/>
      <c r="E151" s="401">
        <v>0</v>
      </c>
      <c r="F151" s="401"/>
      <c r="G151" s="426">
        <f>SUM(G152:G161)</f>
        <v>11092.08</v>
      </c>
      <c r="H151" s="426">
        <f t="shared" ref="H151:T151" si="140">SUM(H152:H161)</f>
        <v>10563.98</v>
      </c>
      <c r="I151" s="426">
        <f t="shared" si="140"/>
        <v>528.1</v>
      </c>
      <c r="J151" s="426">
        <f t="shared" si="140"/>
        <v>0</v>
      </c>
      <c r="K151" s="426">
        <f t="shared" si="140"/>
        <v>683.35670000000016</v>
      </c>
      <c r="L151" s="426">
        <f t="shared" si="140"/>
        <v>669.74670000000015</v>
      </c>
      <c r="M151" s="426">
        <f t="shared" si="140"/>
        <v>13.61</v>
      </c>
      <c r="N151" s="426">
        <f t="shared" si="140"/>
        <v>683.35670000000005</v>
      </c>
      <c r="O151" s="426">
        <f t="shared" si="140"/>
        <v>669.74670000000003</v>
      </c>
      <c r="P151" s="426">
        <f t="shared" si="140"/>
        <v>13.610000000000007</v>
      </c>
      <c r="Q151" s="426">
        <f t="shared" si="140"/>
        <v>11092.08</v>
      </c>
      <c r="R151" s="426">
        <f t="shared" si="140"/>
        <v>10563.98</v>
      </c>
      <c r="S151" s="426">
        <f t="shared" si="140"/>
        <v>528.1</v>
      </c>
      <c r="T151" s="426">
        <f t="shared" si="140"/>
        <v>0</v>
      </c>
      <c r="U151" s="426">
        <f t="shared" ref="U151:AK151" si="141">SUM(U152:U160)</f>
        <v>7387.6432999999997</v>
      </c>
      <c r="V151" s="426">
        <f t="shared" si="141"/>
        <v>7005.2533000000003</v>
      </c>
      <c r="W151" s="426">
        <f t="shared" si="141"/>
        <v>382.39</v>
      </c>
      <c r="X151" s="426">
        <f t="shared" si="141"/>
        <v>1446.05</v>
      </c>
      <c r="Y151" s="426">
        <f t="shared" si="141"/>
        <v>1351</v>
      </c>
      <c r="Z151" s="426">
        <f t="shared" si="141"/>
        <v>95.05</v>
      </c>
      <c r="AA151" s="426">
        <f t="shared" si="141"/>
        <v>3218.5933</v>
      </c>
      <c r="AB151" s="426">
        <f t="shared" si="141"/>
        <v>3080.9533000000001</v>
      </c>
      <c r="AC151" s="426">
        <f t="shared" si="141"/>
        <v>137.63999999999999</v>
      </c>
      <c r="AD151" s="426">
        <f t="shared" si="141"/>
        <v>2723</v>
      </c>
      <c r="AE151" s="426">
        <f t="shared" si="141"/>
        <v>2573.3000000000002</v>
      </c>
      <c r="AF151" s="426">
        <f t="shared" si="141"/>
        <v>149.69999999999999</v>
      </c>
      <c r="AG151" s="426">
        <f>SUM(AG152:AG161)</f>
        <v>3704.4367000000002</v>
      </c>
      <c r="AH151" s="426">
        <f t="shared" ref="AH151:AI151" si="142">SUM(AH152:AH161)</f>
        <v>3558.7267000000002</v>
      </c>
      <c r="AI151" s="426">
        <f t="shared" si="142"/>
        <v>145.70999999999998</v>
      </c>
      <c r="AJ151" s="426"/>
      <c r="AK151" s="426">
        <f t="shared" si="141"/>
        <v>0</v>
      </c>
      <c r="AL151" s="16"/>
      <c r="AM151" s="357">
        <f>+'NĂM 2022'!K57+'NĂM 2023'!N65+'NĂM 2024'!J60+'NĂM 2025'!J54</f>
        <v>11092.08</v>
      </c>
      <c r="AN151" s="357">
        <f>+'NĂM 2022'!L57+'NĂM 2023'!O65+'NĂM 2024'!K60+'NĂM 2025'!K54</f>
        <v>10563.98</v>
      </c>
      <c r="AO151" s="357">
        <f>+'NĂM 2022'!M57+'NĂM 2023'!P65+'NĂM 2024'!L60+'NĂM 2025'!L54</f>
        <v>528.09999999999991</v>
      </c>
    </row>
    <row r="152" spans="1:41" ht="51.75" hidden="1" customHeight="1">
      <c r="A152" s="8">
        <v>1</v>
      </c>
      <c r="B152" s="319" t="s">
        <v>304</v>
      </c>
      <c r="C152" s="8" t="s">
        <v>303</v>
      </c>
      <c r="D152" s="8"/>
      <c r="E152" s="8" t="s">
        <v>305</v>
      </c>
      <c r="F152" s="25" t="s">
        <v>52</v>
      </c>
      <c r="G152" s="425">
        <f t="shared" si="85"/>
        <v>1996.05</v>
      </c>
      <c r="H152" s="425">
        <v>1901</v>
      </c>
      <c r="I152" s="425">
        <v>95.05</v>
      </c>
      <c r="J152" s="431">
        <v>0</v>
      </c>
      <c r="K152" s="460">
        <f>+L152+M152</f>
        <v>17.996700000000146</v>
      </c>
      <c r="L152" s="431">
        <f>+H152-R152</f>
        <v>17.996700000000146</v>
      </c>
      <c r="M152" s="431">
        <f>+I152-S152</f>
        <v>0</v>
      </c>
      <c r="N152" s="460"/>
      <c r="O152" s="431"/>
      <c r="P152" s="431"/>
      <c r="Q152" s="444">
        <v>1978.0532999999998</v>
      </c>
      <c r="R152" s="431">
        <v>1883.0032999999999</v>
      </c>
      <c r="S152" s="431">
        <v>95.05</v>
      </c>
      <c r="T152" s="431"/>
      <c r="U152" s="431">
        <f>+V152+W152</f>
        <v>1978.0532999999998</v>
      </c>
      <c r="V152" s="431">
        <f>+Y152+AB152+AE152</f>
        <v>1883.0032999999999</v>
      </c>
      <c r="W152" s="431">
        <f>+Z152+AC152+AF152</f>
        <v>95.05</v>
      </c>
      <c r="X152" s="425">
        <f t="shared" si="88"/>
        <v>1446.05</v>
      </c>
      <c r="Y152" s="425">
        <v>1351</v>
      </c>
      <c r="Z152" s="425">
        <v>95.05</v>
      </c>
      <c r="AA152" s="425">
        <f>+AB152</f>
        <v>532.00329999999997</v>
      </c>
      <c r="AB152" s="458">
        <f>550-17.9967</f>
        <v>532.00329999999997</v>
      </c>
      <c r="AC152" s="458"/>
      <c r="AD152" s="425"/>
      <c r="AE152" s="458"/>
      <c r="AF152" s="458"/>
      <c r="AG152" s="425"/>
      <c r="AH152" s="458"/>
      <c r="AI152" s="458"/>
      <c r="AJ152" s="425"/>
      <c r="AK152" s="431"/>
      <c r="AL152" s="15"/>
      <c r="AM152" s="482">
        <f>+G151-U151</f>
        <v>3704.4367000000002</v>
      </c>
      <c r="AN152" s="482">
        <f>+H151-V151</f>
        <v>3558.7266999999993</v>
      </c>
      <c r="AO152" s="482">
        <f>+I151-W151</f>
        <v>145.71000000000004</v>
      </c>
    </row>
    <row r="153" spans="1:41" ht="51.75" hidden="1" customHeight="1">
      <c r="A153" s="8">
        <f>+A152+1</f>
        <v>2</v>
      </c>
      <c r="B153" s="319" t="s">
        <v>306</v>
      </c>
      <c r="C153" s="8" t="s">
        <v>307</v>
      </c>
      <c r="D153" s="8"/>
      <c r="E153" s="8" t="s">
        <v>308</v>
      </c>
      <c r="F153" s="8" t="s">
        <v>53</v>
      </c>
      <c r="G153" s="425">
        <f t="shared" si="85"/>
        <v>2191.25</v>
      </c>
      <c r="H153" s="425">
        <v>2087</v>
      </c>
      <c r="I153" s="425">
        <v>104.25</v>
      </c>
      <c r="J153" s="431">
        <v>0</v>
      </c>
      <c r="K153" s="460">
        <f t="shared" ref="K153:K158" si="143">+L153+M153</f>
        <v>304.65999999999997</v>
      </c>
      <c r="L153" s="431">
        <f t="shared" ref="L153:M158" si="144">+H153-R153</f>
        <v>298.04999999999995</v>
      </c>
      <c r="M153" s="431">
        <f t="shared" si="144"/>
        <v>6.6099999999999994</v>
      </c>
      <c r="N153" s="460"/>
      <c r="O153" s="431"/>
      <c r="P153" s="431"/>
      <c r="Q153" s="444">
        <v>1886.5900000000001</v>
      </c>
      <c r="R153" s="431">
        <v>1788.95</v>
      </c>
      <c r="S153" s="431">
        <v>97.64</v>
      </c>
      <c r="T153" s="431"/>
      <c r="U153" s="431">
        <f t="shared" ref="U153:U160" si="145">+V153+W153</f>
        <v>1886.5900000000001</v>
      </c>
      <c r="V153" s="431">
        <f t="shared" ref="V153:W160" si="146">+Y153+AB153+AE153</f>
        <v>1788.95</v>
      </c>
      <c r="W153" s="431">
        <f t="shared" si="146"/>
        <v>97.64</v>
      </c>
      <c r="X153" s="425">
        <f t="shared" si="88"/>
        <v>0</v>
      </c>
      <c r="Y153" s="431"/>
      <c r="Z153" s="431"/>
      <c r="AA153" s="431">
        <f>+AB153+AC153</f>
        <v>1886.5900000000001</v>
      </c>
      <c r="AB153" s="460">
        <v>1788.95</v>
      </c>
      <c r="AC153" s="460">
        <v>97.64</v>
      </c>
      <c r="AD153" s="431"/>
      <c r="AE153" s="460"/>
      <c r="AF153" s="460"/>
      <c r="AG153" s="431"/>
      <c r="AH153" s="460"/>
      <c r="AI153" s="460"/>
      <c r="AJ153" s="431"/>
      <c r="AK153" s="431"/>
      <c r="AL153" s="15"/>
      <c r="AM153" s="489">
        <f>+AM152-AG151</f>
        <v>0</v>
      </c>
      <c r="AN153" s="489">
        <f t="shared" ref="AN153:AO153" si="147">+AN152-AH151</f>
        <v>0</v>
      </c>
      <c r="AO153" s="489">
        <f t="shared" si="147"/>
        <v>0</v>
      </c>
    </row>
    <row r="154" spans="1:41" ht="51.75" hidden="1" customHeight="1">
      <c r="A154" s="8">
        <f t="shared" ref="A154:A161" si="148">+A153+1</f>
        <v>3</v>
      </c>
      <c r="B154" s="319" t="s">
        <v>309</v>
      </c>
      <c r="C154" s="8" t="s">
        <v>310</v>
      </c>
      <c r="D154" s="8"/>
      <c r="E154" s="8" t="s">
        <v>311</v>
      </c>
      <c r="F154" s="8" t="s">
        <v>53</v>
      </c>
      <c r="G154" s="425">
        <f t="shared" si="85"/>
        <v>420</v>
      </c>
      <c r="H154" s="425">
        <v>400</v>
      </c>
      <c r="I154" s="425">
        <v>20</v>
      </c>
      <c r="J154" s="431">
        <v>0</v>
      </c>
      <c r="K154" s="460">
        <f t="shared" si="143"/>
        <v>20</v>
      </c>
      <c r="L154" s="431">
        <f t="shared" si="144"/>
        <v>20</v>
      </c>
      <c r="M154" s="431">
        <f t="shared" si="144"/>
        <v>0</v>
      </c>
      <c r="N154" s="460"/>
      <c r="O154" s="431"/>
      <c r="P154" s="431"/>
      <c r="Q154" s="444">
        <v>400</v>
      </c>
      <c r="R154" s="431">
        <v>380</v>
      </c>
      <c r="S154" s="431">
        <v>20</v>
      </c>
      <c r="T154" s="431"/>
      <c r="U154" s="431">
        <f t="shared" si="145"/>
        <v>400</v>
      </c>
      <c r="V154" s="431">
        <f t="shared" si="146"/>
        <v>380</v>
      </c>
      <c r="W154" s="431">
        <f t="shared" si="146"/>
        <v>20</v>
      </c>
      <c r="X154" s="425">
        <f t="shared" si="88"/>
        <v>0</v>
      </c>
      <c r="Y154" s="431"/>
      <c r="Z154" s="431"/>
      <c r="AA154" s="431">
        <f t="shared" ref="AA154:AA155" si="149">+AB154+AC154</f>
        <v>400</v>
      </c>
      <c r="AB154" s="460">
        <v>380</v>
      </c>
      <c r="AC154" s="460">
        <v>20</v>
      </c>
      <c r="AD154" s="431"/>
      <c r="AE154" s="460"/>
      <c r="AF154" s="460"/>
      <c r="AG154" s="431"/>
      <c r="AH154" s="460"/>
      <c r="AI154" s="460"/>
      <c r="AJ154" s="431"/>
      <c r="AK154" s="431"/>
      <c r="AL154" s="15"/>
    </row>
    <row r="155" spans="1:41" ht="51.75" hidden="1" customHeight="1">
      <c r="A155" s="8">
        <f t="shared" si="148"/>
        <v>4</v>
      </c>
      <c r="B155" s="319" t="s">
        <v>312</v>
      </c>
      <c r="C155" s="8" t="s">
        <v>313</v>
      </c>
      <c r="D155" s="8"/>
      <c r="E155" s="8" t="s">
        <v>94</v>
      </c>
      <c r="F155" s="8" t="s">
        <v>53</v>
      </c>
      <c r="G155" s="425">
        <f t="shared" si="85"/>
        <v>420</v>
      </c>
      <c r="H155" s="425">
        <v>400</v>
      </c>
      <c r="I155" s="425">
        <v>20</v>
      </c>
      <c r="J155" s="431">
        <v>0</v>
      </c>
      <c r="K155" s="460">
        <f t="shared" si="143"/>
        <v>20</v>
      </c>
      <c r="L155" s="431">
        <f t="shared" si="144"/>
        <v>20</v>
      </c>
      <c r="M155" s="431">
        <f t="shared" si="144"/>
        <v>0</v>
      </c>
      <c r="N155" s="460"/>
      <c r="O155" s="431"/>
      <c r="P155" s="431"/>
      <c r="Q155" s="444">
        <v>400</v>
      </c>
      <c r="R155" s="431">
        <v>380</v>
      </c>
      <c r="S155" s="431">
        <v>20</v>
      </c>
      <c r="T155" s="431"/>
      <c r="U155" s="431">
        <f t="shared" si="145"/>
        <v>400</v>
      </c>
      <c r="V155" s="431">
        <f t="shared" si="146"/>
        <v>380</v>
      </c>
      <c r="W155" s="431">
        <f t="shared" si="146"/>
        <v>20</v>
      </c>
      <c r="X155" s="425">
        <f t="shared" si="88"/>
        <v>0</v>
      </c>
      <c r="Y155" s="431"/>
      <c r="Z155" s="431"/>
      <c r="AA155" s="431">
        <f t="shared" si="149"/>
        <v>400</v>
      </c>
      <c r="AB155" s="460">
        <v>380</v>
      </c>
      <c r="AC155" s="460">
        <v>20</v>
      </c>
      <c r="AD155" s="431"/>
      <c r="AE155" s="460"/>
      <c r="AF155" s="460"/>
      <c r="AG155" s="431"/>
      <c r="AH155" s="460"/>
      <c r="AI155" s="460"/>
      <c r="AJ155" s="431"/>
      <c r="AK155" s="431"/>
      <c r="AL155" s="15"/>
    </row>
    <row r="156" spans="1:41" ht="51.75" hidden="1" customHeight="1">
      <c r="A156" s="8">
        <f t="shared" si="148"/>
        <v>5</v>
      </c>
      <c r="B156" s="319" t="s">
        <v>1130</v>
      </c>
      <c r="C156" s="8" t="s">
        <v>1131</v>
      </c>
      <c r="D156" s="8"/>
      <c r="E156" s="8" t="s">
        <v>315</v>
      </c>
      <c r="F156" s="25" t="s">
        <v>54</v>
      </c>
      <c r="G156" s="425">
        <f t="shared" si="85"/>
        <v>2191.35</v>
      </c>
      <c r="H156" s="425">
        <v>2087</v>
      </c>
      <c r="I156" s="425">
        <v>104.35</v>
      </c>
      <c r="J156" s="431"/>
      <c r="K156" s="460">
        <f t="shared" si="143"/>
        <v>80.700000000000045</v>
      </c>
      <c r="L156" s="431">
        <f t="shared" si="144"/>
        <v>80.700000000000045</v>
      </c>
      <c r="M156" s="431"/>
      <c r="N156" s="460">
        <f>+O156+P156</f>
        <v>12.350000000000009</v>
      </c>
      <c r="O156" s="431"/>
      <c r="P156" s="431">
        <f>+S156-I156</f>
        <v>12.350000000000009</v>
      </c>
      <c r="Q156" s="444">
        <v>2123</v>
      </c>
      <c r="R156" s="431">
        <v>2006.3</v>
      </c>
      <c r="S156" s="431">
        <v>116.7</v>
      </c>
      <c r="T156" s="431"/>
      <c r="U156" s="431">
        <f t="shared" si="145"/>
        <v>2123</v>
      </c>
      <c r="V156" s="431">
        <f t="shared" si="146"/>
        <v>2006.3</v>
      </c>
      <c r="W156" s="431">
        <f t="shared" si="146"/>
        <v>116.7</v>
      </c>
      <c r="X156" s="425">
        <f t="shared" si="88"/>
        <v>0</v>
      </c>
      <c r="Y156" s="431"/>
      <c r="Z156" s="431"/>
      <c r="AA156" s="431"/>
      <c r="AB156" s="460"/>
      <c r="AC156" s="460"/>
      <c r="AD156" s="431">
        <f>+AE156+AF156</f>
        <v>2123</v>
      </c>
      <c r="AE156" s="460">
        <v>2006.3</v>
      </c>
      <c r="AF156" s="460">
        <v>116.7</v>
      </c>
      <c r="AG156" s="431"/>
      <c r="AH156" s="460"/>
      <c r="AI156" s="460"/>
      <c r="AJ156" s="431"/>
      <c r="AK156" s="431"/>
      <c r="AL156" s="15"/>
    </row>
    <row r="157" spans="1:41" ht="51.75" hidden="1" customHeight="1">
      <c r="A157" s="8">
        <f t="shared" si="148"/>
        <v>6</v>
      </c>
      <c r="B157" s="319" t="s">
        <v>316</v>
      </c>
      <c r="C157" s="8" t="s">
        <v>317</v>
      </c>
      <c r="D157" s="8"/>
      <c r="E157" s="8" t="s">
        <v>318</v>
      </c>
      <c r="F157" s="25" t="s">
        <v>54</v>
      </c>
      <c r="G157" s="425">
        <f t="shared" si="85"/>
        <v>420</v>
      </c>
      <c r="H157" s="425">
        <v>400</v>
      </c>
      <c r="I157" s="425">
        <v>20</v>
      </c>
      <c r="J157" s="431">
        <v>0</v>
      </c>
      <c r="K157" s="460">
        <f t="shared" si="143"/>
        <v>120</v>
      </c>
      <c r="L157" s="431">
        <f t="shared" si="144"/>
        <v>116.5</v>
      </c>
      <c r="M157" s="431">
        <f t="shared" si="144"/>
        <v>3.5</v>
      </c>
      <c r="N157" s="460"/>
      <c r="O157" s="431"/>
      <c r="P157" s="431"/>
      <c r="Q157" s="444">
        <v>300</v>
      </c>
      <c r="R157" s="431">
        <v>283.5</v>
      </c>
      <c r="S157" s="431">
        <v>16.5</v>
      </c>
      <c r="T157" s="431"/>
      <c r="U157" s="431">
        <f t="shared" si="145"/>
        <v>300</v>
      </c>
      <c r="V157" s="431">
        <f t="shared" si="146"/>
        <v>283.5</v>
      </c>
      <c r="W157" s="431">
        <f t="shared" si="146"/>
        <v>16.5</v>
      </c>
      <c r="X157" s="425">
        <f t="shared" si="88"/>
        <v>0</v>
      </c>
      <c r="Y157" s="431"/>
      <c r="Z157" s="431"/>
      <c r="AA157" s="431"/>
      <c r="AB157" s="460"/>
      <c r="AC157" s="460"/>
      <c r="AD157" s="431">
        <f t="shared" ref="AD157:AD158" si="150">+AE157+AF157</f>
        <v>300</v>
      </c>
      <c r="AE157" s="460">
        <v>283.5</v>
      </c>
      <c r="AF157" s="460">
        <v>16.5</v>
      </c>
      <c r="AG157" s="431"/>
      <c r="AH157" s="460"/>
      <c r="AI157" s="460"/>
      <c r="AJ157" s="431"/>
      <c r="AK157" s="431"/>
      <c r="AL157" s="15"/>
    </row>
    <row r="158" spans="1:41" ht="51.75" hidden="1" customHeight="1">
      <c r="A158" s="8">
        <f t="shared" si="148"/>
        <v>7</v>
      </c>
      <c r="B158" s="319" t="s">
        <v>319</v>
      </c>
      <c r="C158" s="8" t="s">
        <v>320</v>
      </c>
      <c r="D158" s="8"/>
      <c r="E158" s="8" t="s">
        <v>321</v>
      </c>
      <c r="F158" s="25" t="s">
        <v>54</v>
      </c>
      <c r="G158" s="425">
        <f t="shared" si="85"/>
        <v>420</v>
      </c>
      <c r="H158" s="425">
        <v>400</v>
      </c>
      <c r="I158" s="425">
        <v>20</v>
      </c>
      <c r="J158" s="431">
        <v>0</v>
      </c>
      <c r="K158" s="460">
        <f t="shared" si="143"/>
        <v>120</v>
      </c>
      <c r="L158" s="431">
        <f t="shared" si="144"/>
        <v>116.5</v>
      </c>
      <c r="M158" s="431">
        <f t="shared" si="144"/>
        <v>3.5</v>
      </c>
      <c r="N158" s="460"/>
      <c r="O158" s="431"/>
      <c r="P158" s="431"/>
      <c r="Q158" s="444">
        <v>300</v>
      </c>
      <c r="R158" s="431">
        <v>283.5</v>
      </c>
      <c r="S158" s="431">
        <v>16.5</v>
      </c>
      <c r="T158" s="431"/>
      <c r="U158" s="431">
        <f t="shared" si="145"/>
        <v>300</v>
      </c>
      <c r="V158" s="431">
        <f t="shared" si="146"/>
        <v>283.5</v>
      </c>
      <c r="W158" s="431">
        <f t="shared" si="146"/>
        <v>16.5</v>
      </c>
      <c r="X158" s="425">
        <f t="shared" si="88"/>
        <v>0</v>
      </c>
      <c r="Y158" s="431"/>
      <c r="Z158" s="431"/>
      <c r="AA158" s="431"/>
      <c r="AB158" s="460"/>
      <c r="AC158" s="460"/>
      <c r="AD158" s="431">
        <f t="shared" si="150"/>
        <v>300</v>
      </c>
      <c r="AE158" s="460">
        <v>283.5</v>
      </c>
      <c r="AF158" s="460">
        <v>16.5</v>
      </c>
      <c r="AG158" s="431"/>
      <c r="AH158" s="460"/>
      <c r="AI158" s="460"/>
      <c r="AJ158" s="431"/>
      <c r="AK158" s="431"/>
      <c r="AL158" s="15"/>
    </row>
    <row r="159" spans="1:41" ht="51.75" hidden="1" customHeight="1">
      <c r="A159" s="8">
        <f t="shared" si="148"/>
        <v>8</v>
      </c>
      <c r="B159" s="319" t="s">
        <v>322</v>
      </c>
      <c r="C159" s="8" t="s">
        <v>57</v>
      </c>
      <c r="D159" s="8"/>
      <c r="E159" s="8" t="s">
        <v>323</v>
      </c>
      <c r="F159" s="8" t="s">
        <v>55</v>
      </c>
      <c r="G159" s="425">
        <f t="shared" si="85"/>
        <v>1575</v>
      </c>
      <c r="H159" s="425">
        <v>1500</v>
      </c>
      <c r="I159" s="425">
        <v>75</v>
      </c>
      <c r="J159" s="431">
        <v>0</v>
      </c>
      <c r="K159" s="460">
        <f t="shared" ref="K159:K160" si="151">+G159-Q159</f>
        <v>0</v>
      </c>
      <c r="L159" s="431"/>
      <c r="M159" s="431"/>
      <c r="N159" s="460"/>
      <c r="O159" s="431"/>
      <c r="P159" s="431"/>
      <c r="Q159" s="425">
        <f t="shared" ref="Q159:Q160" si="152">R159+S159</f>
        <v>1575</v>
      </c>
      <c r="R159" s="425">
        <v>1500</v>
      </c>
      <c r="S159" s="425">
        <v>75</v>
      </c>
      <c r="T159" s="431"/>
      <c r="U159" s="431">
        <f t="shared" si="145"/>
        <v>0</v>
      </c>
      <c r="V159" s="431">
        <f t="shared" si="146"/>
        <v>0</v>
      </c>
      <c r="W159" s="431">
        <f t="shared" si="146"/>
        <v>0</v>
      </c>
      <c r="X159" s="425">
        <f t="shared" si="88"/>
        <v>0</v>
      </c>
      <c r="Y159" s="431"/>
      <c r="Z159" s="431"/>
      <c r="AA159" s="431"/>
      <c r="AB159" s="460"/>
      <c r="AC159" s="460"/>
      <c r="AD159" s="431"/>
      <c r="AE159" s="460"/>
      <c r="AF159" s="460"/>
      <c r="AG159" s="425">
        <f t="shared" ref="AG159:AG160" si="153">AH159+AI159</f>
        <v>1575</v>
      </c>
      <c r="AH159" s="425">
        <v>1500</v>
      </c>
      <c r="AI159" s="425">
        <v>75</v>
      </c>
      <c r="AJ159" s="431"/>
      <c r="AK159" s="431"/>
      <c r="AL159" s="15"/>
    </row>
    <row r="160" spans="1:41" ht="51.75" hidden="1" customHeight="1">
      <c r="A160" s="8">
        <f t="shared" si="148"/>
        <v>9</v>
      </c>
      <c r="B160" s="319" t="s">
        <v>324</v>
      </c>
      <c r="C160" s="8" t="s">
        <v>325</v>
      </c>
      <c r="D160" s="8"/>
      <c r="E160" s="8" t="s">
        <v>326</v>
      </c>
      <c r="F160" s="8" t="s">
        <v>55</v>
      </c>
      <c r="G160" s="425">
        <f t="shared" si="85"/>
        <v>1458.43</v>
      </c>
      <c r="H160" s="425">
        <v>1388.98</v>
      </c>
      <c r="I160" s="425">
        <v>69.45</v>
      </c>
      <c r="J160" s="431">
        <v>0</v>
      </c>
      <c r="K160" s="460">
        <f t="shared" si="151"/>
        <v>0</v>
      </c>
      <c r="L160" s="431"/>
      <c r="M160" s="431"/>
      <c r="N160" s="460"/>
      <c r="O160" s="431"/>
      <c r="P160" s="431"/>
      <c r="Q160" s="425">
        <f t="shared" si="152"/>
        <v>1458.43</v>
      </c>
      <c r="R160" s="425">
        <v>1388.98</v>
      </c>
      <c r="S160" s="425">
        <v>69.45</v>
      </c>
      <c r="T160" s="431"/>
      <c r="U160" s="431">
        <f t="shared" si="145"/>
        <v>0</v>
      </c>
      <c r="V160" s="431">
        <f t="shared" si="146"/>
        <v>0</v>
      </c>
      <c r="W160" s="431">
        <f t="shared" si="146"/>
        <v>0</v>
      </c>
      <c r="X160" s="425">
        <f t="shared" si="88"/>
        <v>0</v>
      </c>
      <c r="Y160" s="431"/>
      <c r="Z160" s="431"/>
      <c r="AA160" s="431"/>
      <c r="AB160" s="460"/>
      <c r="AC160" s="460"/>
      <c r="AD160" s="431"/>
      <c r="AE160" s="460"/>
      <c r="AF160" s="460"/>
      <c r="AG160" s="425">
        <f t="shared" si="153"/>
        <v>1458.43</v>
      </c>
      <c r="AH160" s="425">
        <v>1388.98</v>
      </c>
      <c r="AI160" s="425">
        <v>69.45</v>
      </c>
      <c r="AJ160" s="431"/>
      <c r="AK160" s="431"/>
      <c r="AL160" s="15"/>
    </row>
    <row r="161" spans="1:41" ht="51.75" hidden="1" customHeight="1">
      <c r="A161" s="8">
        <f t="shared" si="148"/>
        <v>10</v>
      </c>
      <c r="B161" s="319" t="s">
        <v>1148</v>
      </c>
      <c r="C161" s="8" t="s">
        <v>1174</v>
      </c>
      <c r="D161" s="8"/>
      <c r="E161" s="8"/>
      <c r="F161" s="8" t="s">
        <v>55</v>
      </c>
      <c r="G161" s="425"/>
      <c r="H161" s="425"/>
      <c r="I161" s="425"/>
      <c r="J161" s="431"/>
      <c r="K161" s="460"/>
      <c r="L161" s="431"/>
      <c r="M161" s="431"/>
      <c r="N161" s="431">
        <f>+O161+P161</f>
        <v>671.00670000000002</v>
      </c>
      <c r="O161" s="460">
        <f>620.35+49.3967</f>
        <v>669.74670000000003</v>
      </c>
      <c r="P161" s="460">
        <f>32.66-31.4</f>
        <v>1.259999999999998</v>
      </c>
      <c r="Q161" s="431">
        <f>+R161+S161</f>
        <v>671.00670000000002</v>
      </c>
      <c r="R161" s="460">
        <f>620.35+49.3967</f>
        <v>669.74670000000003</v>
      </c>
      <c r="S161" s="460">
        <f>32.66-31.4</f>
        <v>1.259999999999998</v>
      </c>
      <c r="T161" s="503" t="s">
        <v>1169</v>
      </c>
      <c r="U161" s="431"/>
      <c r="V161" s="431"/>
      <c r="W161" s="431"/>
      <c r="X161" s="425"/>
      <c r="Y161" s="431"/>
      <c r="Z161" s="431"/>
      <c r="AA161" s="431"/>
      <c r="AB161" s="460"/>
      <c r="AC161" s="460"/>
      <c r="AD161" s="431"/>
      <c r="AE161" s="460"/>
      <c r="AF161" s="460"/>
      <c r="AG161" s="431">
        <f>+AH161+AI161</f>
        <v>671.00670000000002</v>
      </c>
      <c r="AH161" s="460">
        <f>620.35+49.3967</f>
        <v>669.74670000000003</v>
      </c>
      <c r="AI161" s="460">
        <f>32.66-31.4</f>
        <v>1.259999999999998</v>
      </c>
      <c r="AJ161" s="431"/>
      <c r="AK161" s="431"/>
      <c r="AL161" s="15"/>
    </row>
    <row r="162" spans="1:41" s="14" customFormat="1" ht="51.75" customHeight="1">
      <c r="A162" s="4" t="s">
        <v>997</v>
      </c>
      <c r="B162" s="483" t="s">
        <v>328</v>
      </c>
      <c r="C162" s="402"/>
      <c r="D162" s="402"/>
      <c r="E162" s="401">
        <v>0</v>
      </c>
      <c r="F162" s="401"/>
      <c r="G162" s="426">
        <f t="shared" ref="G162:T162" si="154">SUM(G163:G179)</f>
        <v>10137.530000000001</v>
      </c>
      <c r="H162" s="426">
        <f t="shared" si="154"/>
        <v>9654.67</v>
      </c>
      <c r="I162" s="426">
        <f t="shared" si="154"/>
        <v>482.85999999999996</v>
      </c>
      <c r="J162" s="426">
        <f t="shared" si="154"/>
        <v>0</v>
      </c>
      <c r="K162" s="426">
        <f t="shared" si="154"/>
        <v>1794.5600000000002</v>
      </c>
      <c r="L162" s="426">
        <f t="shared" si="154"/>
        <v>1720.2</v>
      </c>
      <c r="M162" s="426">
        <f t="shared" si="154"/>
        <v>74.36</v>
      </c>
      <c r="N162" s="426">
        <f t="shared" si="154"/>
        <v>1794.56</v>
      </c>
      <c r="O162" s="426">
        <f t="shared" si="154"/>
        <v>1720.1999999999998</v>
      </c>
      <c r="P162" s="426">
        <f t="shared" si="154"/>
        <v>74.36</v>
      </c>
      <c r="Q162" s="426">
        <f t="shared" si="154"/>
        <v>10137.530000000001</v>
      </c>
      <c r="R162" s="426">
        <f t="shared" si="154"/>
        <v>9654.6699999999983</v>
      </c>
      <c r="S162" s="426">
        <f t="shared" si="154"/>
        <v>482.85999999999996</v>
      </c>
      <c r="T162" s="426">
        <f t="shared" si="154"/>
        <v>0</v>
      </c>
      <c r="U162" s="426">
        <f t="shared" ref="U162:AF162" si="155">SUM(U163:U172)</f>
        <v>6768.62</v>
      </c>
      <c r="V162" s="426">
        <f t="shared" si="155"/>
        <v>6419.03</v>
      </c>
      <c r="W162" s="426">
        <f t="shared" si="155"/>
        <v>349.59</v>
      </c>
      <c r="X162" s="426">
        <f t="shared" si="155"/>
        <v>1824.67</v>
      </c>
      <c r="Y162" s="426">
        <f t="shared" si="155"/>
        <v>1737.67</v>
      </c>
      <c r="Z162" s="426">
        <f t="shared" si="155"/>
        <v>87</v>
      </c>
      <c r="AA162" s="426">
        <f t="shared" si="155"/>
        <v>2455.35</v>
      </c>
      <c r="AB162" s="426">
        <f t="shared" si="155"/>
        <v>2329.56</v>
      </c>
      <c r="AC162" s="426">
        <f t="shared" si="155"/>
        <v>125.78999999999999</v>
      </c>
      <c r="AD162" s="426">
        <f t="shared" si="155"/>
        <v>2488.6</v>
      </c>
      <c r="AE162" s="426">
        <f t="shared" si="155"/>
        <v>2351.8000000000002</v>
      </c>
      <c r="AF162" s="426">
        <f t="shared" si="155"/>
        <v>136.79999999999998</v>
      </c>
      <c r="AG162" s="426">
        <f>SUM(AG163:AG179)</f>
        <v>3368.91</v>
      </c>
      <c r="AH162" s="426">
        <f>SUM(AH163:AH179)</f>
        <v>3235.64</v>
      </c>
      <c r="AI162" s="426">
        <f>SUM(AI163:AI179)</f>
        <v>133.27000000000001</v>
      </c>
      <c r="AJ162" s="426"/>
      <c r="AK162" s="426">
        <f>SUM(AK163:AK172)</f>
        <v>0</v>
      </c>
      <c r="AL162" s="16"/>
      <c r="AM162" s="357">
        <f>+'NĂM 2022'!K59+'NĂM 2023'!N69+'NĂM 2024'!J64+'NĂM 2025'!J57</f>
        <v>10137.529999999999</v>
      </c>
      <c r="AN162" s="357">
        <f>+'NĂM 2022'!L59+'NĂM 2023'!O69+'NĂM 2024'!K64+'NĂM 2025'!K57</f>
        <v>9654.67</v>
      </c>
      <c r="AO162" s="357">
        <f>+'NĂM 2022'!M59+'NĂM 2023'!P69+'NĂM 2024'!L64+'NĂM 2025'!L57</f>
        <v>482.86</v>
      </c>
    </row>
    <row r="163" spans="1:41" ht="75" hidden="1">
      <c r="A163" s="8">
        <v>1</v>
      </c>
      <c r="B163" s="319" t="s">
        <v>329</v>
      </c>
      <c r="C163" s="8" t="s">
        <v>330</v>
      </c>
      <c r="D163" s="8"/>
      <c r="E163" s="8" t="s">
        <v>128</v>
      </c>
      <c r="F163" s="25" t="s">
        <v>52</v>
      </c>
      <c r="G163" s="425">
        <f t="shared" ref="G163:G229" si="156">H163+I163</f>
        <v>1050</v>
      </c>
      <c r="H163" s="425">
        <v>1000</v>
      </c>
      <c r="I163" s="425">
        <v>50</v>
      </c>
      <c r="J163" s="431">
        <v>0</v>
      </c>
      <c r="K163" s="460">
        <f>+G163-Q163</f>
        <v>0</v>
      </c>
      <c r="L163" s="431"/>
      <c r="M163" s="431"/>
      <c r="N163" s="460"/>
      <c r="O163" s="431"/>
      <c r="P163" s="431"/>
      <c r="Q163" s="444">
        <v>1050</v>
      </c>
      <c r="R163" s="431">
        <v>1000</v>
      </c>
      <c r="S163" s="431">
        <v>50</v>
      </c>
      <c r="T163" s="431"/>
      <c r="U163" s="431">
        <f>+V163+W163</f>
        <v>1050</v>
      </c>
      <c r="V163" s="431">
        <f>+Y163+AB163+AE163</f>
        <v>1000</v>
      </c>
      <c r="W163" s="431">
        <f>+Z163+AC163+AF163</f>
        <v>50</v>
      </c>
      <c r="X163" s="425">
        <f t="shared" ref="X163:X229" si="157">Y163+Z163</f>
        <v>1050</v>
      </c>
      <c r="Y163" s="425">
        <v>1000</v>
      </c>
      <c r="Z163" s="425">
        <v>50</v>
      </c>
      <c r="AA163" s="425"/>
      <c r="AB163" s="458"/>
      <c r="AC163" s="458"/>
      <c r="AD163" s="425"/>
      <c r="AE163" s="458"/>
      <c r="AF163" s="458"/>
      <c r="AG163" s="425"/>
      <c r="AH163" s="458"/>
      <c r="AI163" s="458"/>
      <c r="AJ163" s="425"/>
      <c r="AK163" s="431"/>
      <c r="AL163" s="15"/>
      <c r="AM163" s="482">
        <f>+G162-U162</f>
        <v>3368.9100000000008</v>
      </c>
      <c r="AN163" s="482">
        <f>+H162-V162</f>
        <v>3235.6400000000003</v>
      </c>
      <c r="AO163" s="482">
        <f>+I162-W162</f>
        <v>133.26999999999998</v>
      </c>
    </row>
    <row r="164" spans="1:41" ht="75" hidden="1">
      <c r="A164" s="8">
        <f>+A163+1</f>
        <v>2</v>
      </c>
      <c r="B164" s="319" t="s">
        <v>331</v>
      </c>
      <c r="C164" s="132" t="s">
        <v>808</v>
      </c>
      <c r="D164" s="8"/>
      <c r="E164" s="8" t="s">
        <v>128</v>
      </c>
      <c r="F164" s="25" t="s">
        <v>52</v>
      </c>
      <c r="G164" s="425">
        <f t="shared" si="156"/>
        <v>774.67</v>
      </c>
      <c r="H164" s="425">
        <v>737.67</v>
      </c>
      <c r="I164" s="425">
        <v>37</v>
      </c>
      <c r="J164" s="431">
        <v>0</v>
      </c>
      <c r="K164" s="460">
        <f t="shared" ref="K164:K177" si="158">+G164-Q164</f>
        <v>0</v>
      </c>
      <c r="L164" s="431"/>
      <c r="M164" s="431"/>
      <c r="N164" s="460"/>
      <c r="O164" s="431"/>
      <c r="P164" s="431"/>
      <c r="Q164" s="444">
        <v>774.67</v>
      </c>
      <c r="R164" s="431">
        <v>737.67</v>
      </c>
      <c r="S164" s="431">
        <v>37</v>
      </c>
      <c r="T164" s="431"/>
      <c r="U164" s="431">
        <f t="shared" ref="U164:U172" si="159">+V164+W164</f>
        <v>774.67</v>
      </c>
      <c r="V164" s="431">
        <f t="shared" ref="V164:W176" si="160">+Y164+AB164+AE164</f>
        <v>737.67</v>
      </c>
      <c r="W164" s="431">
        <f t="shared" si="160"/>
        <v>37</v>
      </c>
      <c r="X164" s="425">
        <f t="shared" si="157"/>
        <v>774.67</v>
      </c>
      <c r="Y164" s="425">
        <v>737.67</v>
      </c>
      <c r="Z164" s="425">
        <v>37</v>
      </c>
      <c r="AA164" s="425"/>
      <c r="AB164" s="458"/>
      <c r="AC164" s="458"/>
      <c r="AD164" s="425"/>
      <c r="AE164" s="458"/>
      <c r="AF164" s="458"/>
      <c r="AG164" s="425"/>
      <c r="AH164" s="458"/>
      <c r="AI164" s="458"/>
      <c r="AJ164" s="425"/>
      <c r="AK164" s="431"/>
      <c r="AL164" s="15"/>
      <c r="AM164" s="482">
        <f>+AM163-AG162</f>
        <v>0</v>
      </c>
      <c r="AN164" s="482">
        <f t="shared" ref="AN164:AO164" si="161">+AN163-AH162</f>
        <v>0</v>
      </c>
      <c r="AO164" s="482">
        <f t="shared" si="161"/>
        <v>0</v>
      </c>
    </row>
    <row r="165" spans="1:41" ht="75" hidden="1">
      <c r="A165" s="8">
        <f t="shared" ref="A165:A179" si="162">+A164+1</f>
        <v>3</v>
      </c>
      <c r="B165" s="319" t="s">
        <v>333</v>
      </c>
      <c r="C165" s="8" t="s">
        <v>334</v>
      </c>
      <c r="D165" s="8"/>
      <c r="E165" s="8" t="s">
        <v>128</v>
      </c>
      <c r="F165" s="25" t="s">
        <v>53</v>
      </c>
      <c r="G165" s="425">
        <f t="shared" si="156"/>
        <v>876.75</v>
      </c>
      <c r="H165" s="425">
        <v>835</v>
      </c>
      <c r="I165" s="425">
        <v>41.75</v>
      </c>
      <c r="J165" s="431">
        <v>0</v>
      </c>
      <c r="K165" s="460">
        <f>+L165+M165</f>
        <v>190.25</v>
      </c>
      <c r="L165" s="431">
        <f>+H165-R165</f>
        <v>185</v>
      </c>
      <c r="M165" s="431">
        <f>+I165-S165</f>
        <v>5.25</v>
      </c>
      <c r="N165" s="460"/>
      <c r="O165" s="431"/>
      <c r="P165" s="431"/>
      <c r="Q165" s="444">
        <v>686.5</v>
      </c>
      <c r="R165" s="431">
        <v>650</v>
      </c>
      <c r="S165" s="431">
        <v>36.5</v>
      </c>
      <c r="T165" s="431"/>
      <c r="U165" s="431">
        <f t="shared" si="159"/>
        <v>686.5</v>
      </c>
      <c r="V165" s="431">
        <f t="shared" si="160"/>
        <v>650</v>
      </c>
      <c r="W165" s="431">
        <f t="shared" si="160"/>
        <v>36.5</v>
      </c>
      <c r="X165" s="425">
        <f t="shared" si="157"/>
        <v>0</v>
      </c>
      <c r="Y165" s="431"/>
      <c r="Z165" s="431"/>
      <c r="AA165" s="431">
        <f>+AB165+AC165</f>
        <v>686.5</v>
      </c>
      <c r="AB165" s="460">
        <v>650</v>
      </c>
      <c r="AC165" s="460">
        <v>36.5</v>
      </c>
      <c r="AD165" s="431"/>
      <c r="AE165" s="460"/>
      <c r="AF165" s="460"/>
      <c r="AG165" s="431"/>
      <c r="AH165" s="460"/>
      <c r="AI165" s="460"/>
      <c r="AJ165" s="431"/>
      <c r="AK165" s="431"/>
      <c r="AL165" s="15"/>
    </row>
    <row r="166" spans="1:41" ht="75" hidden="1">
      <c r="A166" s="8">
        <f t="shared" si="162"/>
        <v>4</v>
      </c>
      <c r="B166" s="319" t="s">
        <v>335</v>
      </c>
      <c r="C166" s="8" t="s">
        <v>336</v>
      </c>
      <c r="D166" s="8"/>
      <c r="E166" s="8" t="s">
        <v>337</v>
      </c>
      <c r="F166" s="25" t="s">
        <v>53</v>
      </c>
      <c r="G166" s="425">
        <f t="shared" si="156"/>
        <v>315</v>
      </c>
      <c r="H166" s="425">
        <v>300</v>
      </c>
      <c r="I166" s="425">
        <v>15</v>
      </c>
      <c r="J166" s="431">
        <v>0</v>
      </c>
      <c r="K166" s="460"/>
      <c r="L166" s="431"/>
      <c r="M166" s="431"/>
      <c r="N166" s="460">
        <f>+O166+P166</f>
        <v>105.35</v>
      </c>
      <c r="O166" s="431">
        <f>+R166-H166</f>
        <v>99.56</v>
      </c>
      <c r="P166" s="431">
        <f>+S166-I166</f>
        <v>5.7899999999999991</v>
      </c>
      <c r="Q166" s="444">
        <v>420.35</v>
      </c>
      <c r="R166" s="431">
        <v>399.56</v>
      </c>
      <c r="S166" s="431">
        <v>20.79</v>
      </c>
      <c r="T166" s="431"/>
      <c r="U166" s="431">
        <f t="shared" si="159"/>
        <v>420.35</v>
      </c>
      <c r="V166" s="431">
        <f t="shared" si="160"/>
        <v>399.56</v>
      </c>
      <c r="W166" s="431">
        <f t="shared" si="160"/>
        <v>20.79</v>
      </c>
      <c r="X166" s="425">
        <f t="shared" si="157"/>
        <v>0</v>
      </c>
      <c r="Y166" s="431"/>
      <c r="Z166" s="431"/>
      <c r="AA166" s="431">
        <f t="shared" ref="AA166:AA168" si="163">+AB166+AC166</f>
        <v>420.35</v>
      </c>
      <c r="AB166" s="460">
        <v>399.56</v>
      </c>
      <c r="AC166" s="460">
        <v>20.79</v>
      </c>
      <c r="AD166" s="431"/>
      <c r="AE166" s="460"/>
      <c r="AF166" s="460"/>
      <c r="AG166" s="431"/>
      <c r="AH166" s="460"/>
      <c r="AI166" s="460"/>
      <c r="AJ166" s="431"/>
      <c r="AK166" s="431"/>
      <c r="AL166" s="15"/>
    </row>
    <row r="167" spans="1:41" ht="75" hidden="1">
      <c r="A167" s="8">
        <f t="shared" si="162"/>
        <v>5</v>
      </c>
      <c r="B167" s="319" t="s">
        <v>338</v>
      </c>
      <c r="C167" s="8" t="s">
        <v>339</v>
      </c>
      <c r="D167" s="8"/>
      <c r="E167" s="8" t="s">
        <v>104</v>
      </c>
      <c r="F167" s="25" t="s">
        <v>53</v>
      </c>
      <c r="G167" s="425">
        <f t="shared" si="156"/>
        <v>735</v>
      </c>
      <c r="H167" s="425">
        <v>700</v>
      </c>
      <c r="I167" s="425">
        <v>35</v>
      </c>
      <c r="J167" s="431">
        <v>0</v>
      </c>
      <c r="K167" s="460">
        <f>+L167+M167</f>
        <v>71.5</v>
      </c>
      <c r="L167" s="431">
        <f t="shared" ref="L167:M170" si="164">+H167-R167</f>
        <v>70</v>
      </c>
      <c r="M167" s="431">
        <f t="shared" si="164"/>
        <v>1.5</v>
      </c>
      <c r="N167" s="460"/>
      <c r="O167" s="431"/>
      <c r="P167" s="431"/>
      <c r="Q167" s="444">
        <v>663.5</v>
      </c>
      <c r="R167" s="431">
        <v>630</v>
      </c>
      <c r="S167" s="431">
        <v>33.5</v>
      </c>
      <c r="T167" s="431"/>
      <c r="U167" s="431">
        <f t="shared" si="159"/>
        <v>663.5</v>
      </c>
      <c r="V167" s="431">
        <f t="shared" si="160"/>
        <v>630</v>
      </c>
      <c r="W167" s="431">
        <f t="shared" si="160"/>
        <v>33.5</v>
      </c>
      <c r="X167" s="425">
        <f t="shared" si="157"/>
        <v>0</v>
      </c>
      <c r="Y167" s="431"/>
      <c r="Z167" s="431"/>
      <c r="AA167" s="431">
        <f t="shared" si="163"/>
        <v>663.5</v>
      </c>
      <c r="AB167" s="460">
        <v>630</v>
      </c>
      <c r="AC167" s="460">
        <v>33.5</v>
      </c>
      <c r="AD167" s="431"/>
      <c r="AE167" s="460"/>
      <c r="AF167" s="460"/>
      <c r="AG167" s="431"/>
      <c r="AH167" s="460"/>
      <c r="AI167" s="460"/>
      <c r="AJ167" s="431"/>
      <c r="AK167" s="431"/>
      <c r="AL167" s="15"/>
    </row>
    <row r="168" spans="1:41" ht="75" hidden="1">
      <c r="A168" s="8">
        <f t="shared" si="162"/>
        <v>6</v>
      </c>
      <c r="B168" s="319" t="s">
        <v>340</v>
      </c>
      <c r="C168" s="8" t="s">
        <v>330</v>
      </c>
      <c r="D168" s="8"/>
      <c r="E168" s="8" t="s">
        <v>341</v>
      </c>
      <c r="F168" s="25" t="s">
        <v>53</v>
      </c>
      <c r="G168" s="425">
        <f t="shared" si="156"/>
        <v>840</v>
      </c>
      <c r="H168" s="425">
        <v>800</v>
      </c>
      <c r="I168" s="425">
        <v>40</v>
      </c>
      <c r="J168" s="431">
        <v>0</v>
      </c>
      <c r="K168" s="460">
        <f>+L168+M168</f>
        <v>155</v>
      </c>
      <c r="L168" s="431">
        <f t="shared" si="164"/>
        <v>150</v>
      </c>
      <c r="M168" s="431">
        <f t="shared" si="164"/>
        <v>5</v>
      </c>
      <c r="N168" s="460"/>
      <c r="O168" s="431"/>
      <c r="P168" s="431"/>
      <c r="Q168" s="444">
        <v>685</v>
      </c>
      <c r="R168" s="431">
        <v>650</v>
      </c>
      <c r="S168" s="431">
        <v>35</v>
      </c>
      <c r="T168" s="431"/>
      <c r="U168" s="431">
        <f t="shared" si="159"/>
        <v>685</v>
      </c>
      <c r="V168" s="431">
        <f t="shared" si="160"/>
        <v>650</v>
      </c>
      <c r="W168" s="431">
        <f t="shared" si="160"/>
        <v>35</v>
      </c>
      <c r="X168" s="425">
        <f t="shared" si="157"/>
        <v>0</v>
      </c>
      <c r="Y168" s="431"/>
      <c r="Z168" s="431"/>
      <c r="AA168" s="431">
        <f t="shared" si="163"/>
        <v>685</v>
      </c>
      <c r="AB168" s="460">
        <v>650</v>
      </c>
      <c r="AC168" s="460">
        <v>35</v>
      </c>
      <c r="AD168" s="431"/>
      <c r="AE168" s="460"/>
      <c r="AF168" s="460"/>
      <c r="AG168" s="431"/>
      <c r="AH168" s="460"/>
      <c r="AI168" s="460"/>
      <c r="AJ168" s="431"/>
      <c r="AK168" s="431"/>
      <c r="AL168" s="15"/>
    </row>
    <row r="169" spans="1:41" ht="75" hidden="1">
      <c r="A169" s="8">
        <f t="shared" si="162"/>
        <v>7</v>
      </c>
      <c r="B169" s="319" t="s">
        <v>342</v>
      </c>
      <c r="C169" s="8" t="s">
        <v>343</v>
      </c>
      <c r="D169" s="8"/>
      <c r="E169" s="8" t="s">
        <v>159</v>
      </c>
      <c r="F169" s="8" t="s">
        <v>54</v>
      </c>
      <c r="G169" s="425">
        <f t="shared" si="156"/>
        <v>1050</v>
      </c>
      <c r="H169" s="425">
        <v>1000</v>
      </c>
      <c r="I169" s="425">
        <v>50</v>
      </c>
      <c r="J169" s="431">
        <v>0</v>
      </c>
      <c r="K169" s="460">
        <f>+L169+M169</f>
        <v>203.6</v>
      </c>
      <c r="L169" s="431">
        <f t="shared" si="164"/>
        <v>200</v>
      </c>
      <c r="M169" s="431">
        <f t="shared" si="164"/>
        <v>3.6000000000000014</v>
      </c>
      <c r="N169" s="460"/>
      <c r="O169" s="431"/>
      <c r="P169" s="431"/>
      <c r="Q169" s="444">
        <v>846.4</v>
      </c>
      <c r="R169" s="431">
        <v>800</v>
      </c>
      <c r="S169" s="431">
        <v>46.4</v>
      </c>
      <c r="T169" s="431"/>
      <c r="U169" s="431">
        <f t="shared" si="159"/>
        <v>846.4</v>
      </c>
      <c r="V169" s="431">
        <f t="shared" si="160"/>
        <v>800</v>
      </c>
      <c r="W169" s="431">
        <f t="shared" si="160"/>
        <v>46.4</v>
      </c>
      <c r="X169" s="425">
        <f t="shared" si="157"/>
        <v>0</v>
      </c>
      <c r="Y169" s="431"/>
      <c r="Z169" s="431"/>
      <c r="AA169" s="431"/>
      <c r="AB169" s="460"/>
      <c r="AC169" s="460"/>
      <c r="AD169" s="431">
        <f>+AE169+AF169</f>
        <v>846.4</v>
      </c>
      <c r="AE169" s="460">
        <v>800</v>
      </c>
      <c r="AF169" s="460">
        <v>46.4</v>
      </c>
      <c r="AG169" s="431"/>
      <c r="AH169" s="460"/>
      <c r="AI169" s="460"/>
      <c r="AJ169" s="431"/>
      <c r="AK169" s="431"/>
      <c r="AL169" s="15"/>
    </row>
    <row r="170" spans="1:41" ht="75" hidden="1">
      <c r="A170" s="8">
        <f t="shared" si="162"/>
        <v>8</v>
      </c>
      <c r="B170" s="319" t="s">
        <v>346</v>
      </c>
      <c r="C170" s="8" t="s">
        <v>347</v>
      </c>
      <c r="D170" s="8"/>
      <c r="E170" s="8" t="s">
        <v>348</v>
      </c>
      <c r="F170" s="8" t="s">
        <v>54</v>
      </c>
      <c r="G170" s="425">
        <f t="shared" si="156"/>
        <v>1050</v>
      </c>
      <c r="H170" s="425">
        <v>1000</v>
      </c>
      <c r="I170" s="425">
        <v>50</v>
      </c>
      <c r="J170" s="431">
        <v>0</v>
      </c>
      <c r="K170" s="460">
        <f>+L170+M170</f>
        <v>592.80000000000007</v>
      </c>
      <c r="L170" s="431">
        <f t="shared" si="164"/>
        <v>568.20000000000005</v>
      </c>
      <c r="M170" s="431">
        <f t="shared" si="164"/>
        <v>24.6</v>
      </c>
      <c r="N170" s="460"/>
      <c r="O170" s="431"/>
      <c r="P170" s="431"/>
      <c r="Q170" s="444">
        <v>457.2</v>
      </c>
      <c r="R170" s="431">
        <v>431.8</v>
      </c>
      <c r="S170" s="431">
        <v>25.4</v>
      </c>
      <c r="T170" s="431"/>
      <c r="U170" s="431">
        <f t="shared" si="159"/>
        <v>457.2</v>
      </c>
      <c r="V170" s="431">
        <f t="shared" si="160"/>
        <v>431.8</v>
      </c>
      <c r="W170" s="431">
        <f t="shared" si="160"/>
        <v>25.4</v>
      </c>
      <c r="X170" s="425">
        <f t="shared" si="157"/>
        <v>0</v>
      </c>
      <c r="Y170" s="431"/>
      <c r="Z170" s="431"/>
      <c r="AA170" s="431"/>
      <c r="AB170" s="460"/>
      <c r="AC170" s="460"/>
      <c r="AD170" s="431">
        <f>+AE170+AF170</f>
        <v>457.2</v>
      </c>
      <c r="AE170" s="460">
        <v>431.8</v>
      </c>
      <c r="AF170" s="460">
        <v>25.4</v>
      </c>
      <c r="AG170" s="431"/>
      <c r="AH170" s="460"/>
      <c r="AI170" s="460"/>
      <c r="AJ170" s="431"/>
      <c r="AK170" s="431"/>
      <c r="AL170" s="15"/>
    </row>
    <row r="171" spans="1:41" ht="75" hidden="1">
      <c r="A171" s="8">
        <f t="shared" si="162"/>
        <v>9</v>
      </c>
      <c r="B171" s="319" t="s">
        <v>349</v>
      </c>
      <c r="C171" s="8" t="s">
        <v>350</v>
      </c>
      <c r="D171" s="8"/>
      <c r="E171" s="8" t="s">
        <v>348</v>
      </c>
      <c r="F171" s="8" t="s">
        <v>54</v>
      </c>
      <c r="G171" s="425">
        <f t="shared" si="156"/>
        <v>320.25</v>
      </c>
      <c r="H171" s="425">
        <v>305</v>
      </c>
      <c r="I171" s="425">
        <v>15.25</v>
      </c>
      <c r="J171" s="431">
        <v>0</v>
      </c>
      <c r="K171" s="460"/>
      <c r="L171" s="431"/>
      <c r="M171" s="431"/>
      <c r="N171" s="460">
        <f>+O171+P171</f>
        <v>526.15</v>
      </c>
      <c r="O171" s="431">
        <f>+R171-H171</f>
        <v>495</v>
      </c>
      <c r="P171" s="431">
        <f>+S171-I171</f>
        <v>31.15</v>
      </c>
      <c r="Q171" s="444">
        <v>846.4</v>
      </c>
      <c r="R171" s="431">
        <v>800</v>
      </c>
      <c r="S171" s="431">
        <v>46.4</v>
      </c>
      <c r="T171" s="431"/>
      <c r="U171" s="431">
        <f t="shared" si="159"/>
        <v>846.4</v>
      </c>
      <c r="V171" s="431">
        <f t="shared" si="160"/>
        <v>800</v>
      </c>
      <c r="W171" s="431">
        <f t="shared" si="160"/>
        <v>46.4</v>
      </c>
      <c r="X171" s="425">
        <f t="shared" si="157"/>
        <v>0</v>
      </c>
      <c r="Y171" s="431"/>
      <c r="Z171" s="431"/>
      <c r="AA171" s="431"/>
      <c r="AB171" s="460"/>
      <c r="AC171" s="460"/>
      <c r="AD171" s="431">
        <f>+AE171+AF171</f>
        <v>846.4</v>
      </c>
      <c r="AE171" s="460">
        <v>800</v>
      </c>
      <c r="AF171" s="460">
        <v>46.4</v>
      </c>
      <c r="AG171" s="431"/>
      <c r="AH171" s="460"/>
      <c r="AI171" s="460"/>
      <c r="AJ171" s="431"/>
      <c r="AK171" s="431"/>
      <c r="AL171" s="15"/>
    </row>
    <row r="172" spans="1:41" ht="75" hidden="1">
      <c r="A172" s="8">
        <f t="shared" si="162"/>
        <v>10</v>
      </c>
      <c r="B172" s="319" t="s">
        <v>357</v>
      </c>
      <c r="C172" s="8" t="s">
        <v>332</v>
      </c>
      <c r="D172" s="8"/>
      <c r="E172" s="8" t="s">
        <v>94</v>
      </c>
      <c r="F172" s="8" t="s">
        <v>54</v>
      </c>
      <c r="G172" s="425">
        <f t="shared" si="156"/>
        <v>420.01</v>
      </c>
      <c r="H172" s="425">
        <v>400</v>
      </c>
      <c r="I172" s="425">
        <v>20.010000000000002</v>
      </c>
      <c r="J172" s="431"/>
      <c r="K172" s="460">
        <f>+L172+M172</f>
        <v>81.41</v>
      </c>
      <c r="L172" s="431">
        <f>+H172-R172</f>
        <v>80</v>
      </c>
      <c r="M172" s="431">
        <f>+I172-S172</f>
        <v>1.4100000000000001</v>
      </c>
      <c r="N172" s="460"/>
      <c r="O172" s="431"/>
      <c r="P172" s="431"/>
      <c r="Q172" s="444">
        <v>338.6</v>
      </c>
      <c r="R172" s="431">
        <v>320</v>
      </c>
      <c r="S172" s="431">
        <v>18.600000000000001</v>
      </c>
      <c r="T172" s="431"/>
      <c r="U172" s="431">
        <f t="shared" si="159"/>
        <v>338.6</v>
      </c>
      <c r="V172" s="431">
        <f t="shared" si="160"/>
        <v>320</v>
      </c>
      <c r="W172" s="431">
        <f t="shared" si="160"/>
        <v>18.600000000000001</v>
      </c>
      <c r="X172" s="425">
        <f t="shared" si="157"/>
        <v>0</v>
      </c>
      <c r="Y172" s="431"/>
      <c r="Z172" s="431"/>
      <c r="AA172" s="431"/>
      <c r="AB172" s="460"/>
      <c r="AC172" s="460"/>
      <c r="AD172" s="431">
        <f>+AE172+AF172</f>
        <v>338.6</v>
      </c>
      <c r="AE172" s="460">
        <v>320</v>
      </c>
      <c r="AF172" s="460">
        <v>18.600000000000001</v>
      </c>
      <c r="AG172" s="431"/>
      <c r="AH172" s="460"/>
      <c r="AI172" s="460"/>
      <c r="AJ172" s="431"/>
      <c r="AK172" s="431"/>
      <c r="AL172" s="15"/>
    </row>
    <row r="173" spans="1:41" ht="75" hidden="1">
      <c r="A173" s="8">
        <f t="shared" si="162"/>
        <v>11</v>
      </c>
      <c r="B173" s="319" t="s">
        <v>1124</v>
      </c>
      <c r="C173" s="8" t="s">
        <v>352</v>
      </c>
      <c r="D173" s="8"/>
      <c r="E173" s="8" t="s">
        <v>94</v>
      </c>
      <c r="F173" s="8" t="s">
        <v>55</v>
      </c>
      <c r="G173" s="425">
        <f>H173+I173</f>
        <v>420</v>
      </c>
      <c r="H173" s="425">
        <v>400</v>
      </c>
      <c r="I173" s="425">
        <v>20</v>
      </c>
      <c r="J173" s="431">
        <v>0</v>
      </c>
      <c r="K173" s="460">
        <f t="shared" si="158"/>
        <v>0</v>
      </c>
      <c r="L173" s="431"/>
      <c r="M173" s="431"/>
      <c r="N173" s="460"/>
      <c r="O173" s="431"/>
      <c r="P173" s="431"/>
      <c r="Q173" s="431">
        <f>+R173+S173</f>
        <v>420</v>
      </c>
      <c r="R173" s="460">
        <v>400</v>
      </c>
      <c r="S173" s="460">
        <v>20</v>
      </c>
      <c r="T173" s="431"/>
      <c r="U173" s="431">
        <f>+V173+W173</f>
        <v>0</v>
      </c>
      <c r="V173" s="431">
        <f t="shared" si="160"/>
        <v>0</v>
      </c>
      <c r="W173" s="431">
        <f t="shared" si="160"/>
        <v>0</v>
      </c>
      <c r="X173" s="425">
        <f>Y173+Z173</f>
        <v>0</v>
      </c>
      <c r="Y173" s="431"/>
      <c r="Z173" s="431"/>
      <c r="AA173" s="431"/>
      <c r="AB173" s="460"/>
      <c r="AC173" s="460"/>
      <c r="AD173" s="431"/>
      <c r="AE173" s="460"/>
      <c r="AF173" s="460"/>
      <c r="AG173" s="431">
        <f>+AH173+AI173</f>
        <v>420</v>
      </c>
      <c r="AH173" s="460">
        <v>400</v>
      </c>
      <c r="AI173" s="460">
        <v>20</v>
      </c>
      <c r="AJ173" s="431"/>
      <c r="AK173" s="431"/>
      <c r="AL173" s="15"/>
    </row>
    <row r="174" spans="1:41" ht="75" hidden="1">
      <c r="A174" s="8">
        <f t="shared" si="162"/>
        <v>12</v>
      </c>
      <c r="B174" s="319" t="s">
        <v>353</v>
      </c>
      <c r="C174" s="8" t="s">
        <v>354</v>
      </c>
      <c r="D174" s="8"/>
      <c r="E174" s="8" t="s">
        <v>128</v>
      </c>
      <c r="F174" s="8" t="s">
        <v>55</v>
      </c>
      <c r="G174" s="425">
        <f>H174+I174</f>
        <v>454.65</v>
      </c>
      <c r="H174" s="425">
        <v>433</v>
      </c>
      <c r="I174" s="425">
        <v>21.65</v>
      </c>
      <c r="J174" s="431">
        <v>0</v>
      </c>
      <c r="K174" s="460"/>
      <c r="L174" s="431"/>
      <c r="M174" s="431"/>
      <c r="N174" s="460">
        <f>+O174+P174</f>
        <v>5.0000000000000711E-2</v>
      </c>
      <c r="O174" s="431">
        <f>+R174-H174</f>
        <v>0</v>
      </c>
      <c r="P174" s="431">
        <f>+S174-I174</f>
        <v>5.0000000000000711E-2</v>
      </c>
      <c r="Q174" s="431">
        <f t="shared" ref="Q174:Q176" si="165">+R174+S174</f>
        <v>454.7</v>
      </c>
      <c r="R174" s="460">
        <v>433</v>
      </c>
      <c r="S174" s="460">
        <v>21.7</v>
      </c>
      <c r="T174" s="431"/>
      <c r="U174" s="431">
        <f>+V174+W174</f>
        <v>0</v>
      </c>
      <c r="V174" s="431">
        <f t="shared" si="160"/>
        <v>0</v>
      </c>
      <c r="W174" s="431">
        <f t="shared" si="160"/>
        <v>0</v>
      </c>
      <c r="X174" s="425">
        <f>Y174+Z174</f>
        <v>0</v>
      </c>
      <c r="Y174" s="431"/>
      <c r="Z174" s="431"/>
      <c r="AA174" s="431"/>
      <c r="AB174" s="460"/>
      <c r="AC174" s="460"/>
      <c r="AD174" s="431"/>
      <c r="AE174" s="460"/>
      <c r="AF174" s="460"/>
      <c r="AG174" s="431">
        <f t="shared" ref="AG174:AG176" si="166">+AH174+AI174</f>
        <v>454.7</v>
      </c>
      <c r="AH174" s="460">
        <v>433</v>
      </c>
      <c r="AI174" s="460">
        <v>21.7</v>
      </c>
      <c r="AJ174" s="431"/>
      <c r="AK174" s="431"/>
      <c r="AL174" s="15"/>
    </row>
    <row r="175" spans="1:41" ht="75" hidden="1">
      <c r="A175" s="8">
        <f t="shared" si="162"/>
        <v>13</v>
      </c>
      <c r="B175" s="319" t="s">
        <v>355</v>
      </c>
      <c r="C175" s="8" t="s">
        <v>334</v>
      </c>
      <c r="D175" s="8"/>
      <c r="E175" s="8" t="s">
        <v>128</v>
      </c>
      <c r="F175" s="8" t="s">
        <v>55</v>
      </c>
      <c r="G175" s="425">
        <f>H175+I175</f>
        <v>1050</v>
      </c>
      <c r="H175" s="425">
        <v>1000</v>
      </c>
      <c r="I175" s="425">
        <v>50</v>
      </c>
      <c r="J175" s="431"/>
      <c r="K175" s="460">
        <f>+L175+M175</f>
        <v>500</v>
      </c>
      <c r="L175" s="431">
        <f>+H175-R175</f>
        <v>467</v>
      </c>
      <c r="M175" s="431">
        <f>+I175-S175</f>
        <v>33</v>
      </c>
      <c r="N175" s="460"/>
      <c r="O175" s="431"/>
      <c r="P175" s="431"/>
      <c r="Q175" s="431">
        <f t="shared" si="165"/>
        <v>550</v>
      </c>
      <c r="R175" s="460">
        <v>533</v>
      </c>
      <c r="S175" s="460">
        <v>17</v>
      </c>
      <c r="T175" s="431"/>
      <c r="U175" s="431">
        <f>+V175+W175</f>
        <v>0</v>
      </c>
      <c r="V175" s="431">
        <f t="shared" si="160"/>
        <v>0</v>
      </c>
      <c r="W175" s="431">
        <f t="shared" si="160"/>
        <v>0</v>
      </c>
      <c r="X175" s="425">
        <f>Y175+Z175</f>
        <v>0</v>
      </c>
      <c r="Y175" s="431"/>
      <c r="Z175" s="431"/>
      <c r="AA175" s="431"/>
      <c r="AB175" s="460"/>
      <c r="AC175" s="460"/>
      <c r="AD175" s="431"/>
      <c r="AE175" s="460"/>
      <c r="AF175" s="460"/>
      <c r="AG175" s="431">
        <f t="shared" si="166"/>
        <v>550</v>
      </c>
      <c r="AH175" s="460">
        <v>533</v>
      </c>
      <c r="AI175" s="460">
        <v>17</v>
      </c>
      <c r="AJ175" s="431"/>
      <c r="AK175" s="431"/>
      <c r="AL175" s="15"/>
    </row>
    <row r="176" spans="1:41" ht="75" hidden="1">
      <c r="A176" s="8">
        <f t="shared" si="162"/>
        <v>14</v>
      </c>
      <c r="B176" s="319" t="s">
        <v>356</v>
      </c>
      <c r="C176" s="8" t="s">
        <v>330</v>
      </c>
      <c r="D176" s="8"/>
      <c r="E176" s="8" t="s">
        <v>94</v>
      </c>
      <c r="F176" s="8" t="s">
        <v>55</v>
      </c>
      <c r="G176" s="425">
        <f>H176+I176</f>
        <v>420</v>
      </c>
      <c r="H176" s="425">
        <v>400</v>
      </c>
      <c r="I176" s="425">
        <v>20</v>
      </c>
      <c r="J176" s="431"/>
      <c r="K176" s="460">
        <f t="shared" si="158"/>
        <v>0</v>
      </c>
      <c r="L176" s="431"/>
      <c r="M176" s="431"/>
      <c r="N176" s="460"/>
      <c r="O176" s="431"/>
      <c r="P176" s="431"/>
      <c r="Q176" s="431">
        <f t="shared" si="165"/>
        <v>420</v>
      </c>
      <c r="R176" s="460">
        <v>400</v>
      </c>
      <c r="S176" s="460">
        <v>20</v>
      </c>
      <c r="T176" s="431"/>
      <c r="U176" s="431">
        <f>+V176+W176</f>
        <v>0</v>
      </c>
      <c r="V176" s="431">
        <f t="shared" si="160"/>
        <v>0</v>
      </c>
      <c r="W176" s="431">
        <f t="shared" si="160"/>
        <v>0</v>
      </c>
      <c r="X176" s="425">
        <f>Y176+Z176</f>
        <v>0</v>
      </c>
      <c r="Y176" s="431"/>
      <c r="Z176" s="431"/>
      <c r="AA176" s="431"/>
      <c r="AB176" s="460"/>
      <c r="AC176" s="460"/>
      <c r="AD176" s="431"/>
      <c r="AE176" s="460"/>
      <c r="AF176" s="460"/>
      <c r="AG176" s="431">
        <f t="shared" si="166"/>
        <v>420</v>
      </c>
      <c r="AH176" s="460">
        <v>400</v>
      </c>
      <c r="AI176" s="460">
        <v>20</v>
      </c>
      <c r="AJ176" s="431"/>
      <c r="AK176" s="431"/>
      <c r="AL176" s="15"/>
    </row>
    <row r="177" spans="1:41" ht="30" hidden="1">
      <c r="A177" s="8">
        <f t="shared" si="162"/>
        <v>15</v>
      </c>
      <c r="B177" s="319" t="s">
        <v>1150</v>
      </c>
      <c r="C177" s="8" t="s">
        <v>1151</v>
      </c>
      <c r="D177" s="8"/>
      <c r="E177" s="8"/>
      <c r="F177" s="8" t="s">
        <v>55</v>
      </c>
      <c r="G177" s="425">
        <f>H177+I177</f>
        <v>361.2</v>
      </c>
      <c r="H177" s="425">
        <v>344</v>
      </c>
      <c r="I177" s="425">
        <v>17.2</v>
      </c>
      <c r="J177" s="431"/>
      <c r="K177" s="460">
        <f t="shared" si="158"/>
        <v>0</v>
      </c>
      <c r="L177" s="431"/>
      <c r="M177" s="431"/>
      <c r="N177" s="460"/>
      <c r="O177" s="431"/>
      <c r="P177" s="431"/>
      <c r="Q177" s="431">
        <f>+R177+S177</f>
        <v>361.2</v>
      </c>
      <c r="R177" s="460">
        <v>344</v>
      </c>
      <c r="S177" s="460">
        <v>17.2</v>
      </c>
      <c r="T177" s="431"/>
      <c r="U177" s="431"/>
      <c r="V177" s="431"/>
      <c r="W177" s="431"/>
      <c r="X177" s="425"/>
      <c r="Y177" s="431"/>
      <c r="Z177" s="431"/>
      <c r="AA177" s="431"/>
      <c r="AB177" s="460"/>
      <c r="AC177" s="460"/>
      <c r="AD177" s="431"/>
      <c r="AE177" s="460"/>
      <c r="AF177" s="460"/>
      <c r="AG177" s="431">
        <f>+AH177+AI177</f>
        <v>361.2</v>
      </c>
      <c r="AH177" s="460">
        <v>344</v>
      </c>
      <c r="AI177" s="460">
        <v>17.2</v>
      </c>
      <c r="AJ177" s="431"/>
      <c r="AK177" s="431"/>
      <c r="AL177" s="15"/>
    </row>
    <row r="178" spans="1:41" ht="30" hidden="1">
      <c r="A178" s="8">
        <f t="shared" si="162"/>
        <v>16</v>
      </c>
      <c r="B178" s="319" t="s">
        <v>1152</v>
      </c>
      <c r="C178" s="8" t="s">
        <v>1153</v>
      </c>
      <c r="D178" s="8"/>
      <c r="E178" s="8"/>
      <c r="F178" s="8" t="s">
        <v>55</v>
      </c>
      <c r="G178" s="425"/>
      <c r="H178" s="425"/>
      <c r="I178" s="425"/>
      <c r="J178" s="431"/>
      <c r="K178" s="460"/>
      <c r="L178" s="431"/>
      <c r="M178" s="431"/>
      <c r="N178" s="431">
        <f>+O178+P178</f>
        <v>420</v>
      </c>
      <c r="O178" s="460">
        <v>400</v>
      </c>
      <c r="P178" s="460">
        <v>20</v>
      </c>
      <c r="Q178" s="431">
        <f>+R178+S178</f>
        <v>420</v>
      </c>
      <c r="R178" s="460">
        <v>400</v>
      </c>
      <c r="S178" s="460">
        <v>20</v>
      </c>
      <c r="T178" s="431"/>
      <c r="U178" s="431"/>
      <c r="V178" s="431"/>
      <c r="W178" s="431"/>
      <c r="X178" s="425"/>
      <c r="Y178" s="431"/>
      <c r="Z178" s="431"/>
      <c r="AA178" s="431"/>
      <c r="AB178" s="460"/>
      <c r="AC178" s="460"/>
      <c r="AD178" s="431"/>
      <c r="AE178" s="460"/>
      <c r="AF178" s="460"/>
      <c r="AG178" s="431">
        <f>+AH178+AI178</f>
        <v>420</v>
      </c>
      <c r="AH178" s="460">
        <v>400</v>
      </c>
      <c r="AI178" s="460">
        <v>20</v>
      </c>
      <c r="AJ178" s="431"/>
      <c r="AK178" s="431"/>
      <c r="AL178" s="15"/>
    </row>
    <row r="179" spans="1:41" ht="30" hidden="1">
      <c r="A179" s="8">
        <f t="shared" si="162"/>
        <v>17</v>
      </c>
      <c r="B179" s="319" t="s">
        <v>1149</v>
      </c>
      <c r="C179" s="8" t="s">
        <v>1151</v>
      </c>
      <c r="D179" s="8"/>
      <c r="E179" s="8"/>
      <c r="F179" s="8" t="s">
        <v>55</v>
      </c>
      <c r="G179" s="425"/>
      <c r="H179" s="425"/>
      <c r="I179" s="425"/>
      <c r="J179" s="431"/>
      <c r="K179" s="460"/>
      <c r="L179" s="431"/>
      <c r="M179" s="431"/>
      <c r="N179" s="431">
        <f>+O179+P179</f>
        <v>743.01</v>
      </c>
      <c r="O179" s="460">
        <f>736.1-10.46</f>
        <v>725.64</v>
      </c>
      <c r="P179" s="460">
        <v>17.37</v>
      </c>
      <c r="Q179" s="431">
        <f>+R179+S179</f>
        <v>743.01</v>
      </c>
      <c r="R179" s="460">
        <f>736.1-10.46</f>
        <v>725.64</v>
      </c>
      <c r="S179" s="460">
        <v>17.37</v>
      </c>
      <c r="T179" s="431"/>
      <c r="U179" s="431"/>
      <c r="V179" s="431"/>
      <c r="W179" s="431"/>
      <c r="X179" s="425"/>
      <c r="Y179" s="431"/>
      <c r="Z179" s="431"/>
      <c r="AA179" s="431"/>
      <c r="AB179" s="460"/>
      <c r="AC179" s="460"/>
      <c r="AD179" s="431"/>
      <c r="AE179" s="460"/>
      <c r="AF179" s="460"/>
      <c r="AG179" s="431">
        <f>+AH179+AI179</f>
        <v>743.01</v>
      </c>
      <c r="AH179" s="460">
        <f>736.1-10.46</f>
        <v>725.64</v>
      </c>
      <c r="AI179" s="460">
        <v>17.37</v>
      </c>
      <c r="AJ179" s="431"/>
      <c r="AK179" s="431"/>
      <c r="AL179" s="15"/>
    </row>
    <row r="180" spans="1:41" s="14" customFormat="1" ht="23.25" customHeight="1">
      <c r="A180" s="4" t="s">
        <v>998</v>
      </c>
      <c r="B180" s="483" t="s">
        <v>359</v>
      </c>
      <c r="C180" s="402"/>
      <c r="D180" s="402"/>
      <c r="E180" s="401">
        <v>0</v>
      </c>
      <c r="F180" s="401"/>
      <c r="G180" s="426">
        <f>SUM(G181:G196)</f>
        <v>11098.64</v>
      </c>
      <c r="H180" s="426">
        <f t="shared" ref="H180:T180" si="167">SUM(H181:H196)</f>
        <v>10569.14</v>
      </c>
      <c r="I180" s="426">
        <f t="shared" si="167"/>
        <v>529.5</v>
      </c>
      <c r="J180" s="426">
        <f t="shared" si="167"/>
        <v>0</v>
      </c>
      <c r="K180" s="426">
        <f t="shared" si="167"/>
        <v>1090.73</v>
      </c>
      <c r="L180" s="426">
        <f t="shared" si="167"/>
        <v>1055.3399999999999</v>
      </c>
      <c r="M180" s="426">
        <f t="shared" si="167"/>
        <v>35.390000000000008</v>
      </c>
      <c r="N180" s="426">
        <f t="shared" si="167"/>
        <v>1090.73</v>
      </c>
      <c r="O180" s="426">
        <f t="shared" si="167"/>
        <v>1055.3399999999999</v>
      </c>
      <c r="P180" s="426">
        <f t="shared" si="167"/>
        <v>35.390000000000008</v>
      </c>
      <c r="Q180" s="426">
        <f t="shared" si="167"/>
        <v>11098.64</v>
      </c>
      <c r="R180" s="426">
        <f t="shared" si="167"/>
        <v>10569.14</v>
      </c>
      <c r="S180" s="426">
        <f t="shared" si="167"/>
        <v>529.5</v>
      </c>
      <c r="T180" s="426">
        <f t="shared" si="167"/>
        <v>0</v>
      </c>
      <c r="U180" s="426">
        <f t="shared" ref="U180:AK180" si="168">SUM(U181:U194)</f>
        <v>7409.4199999999992</v>
      </c>
      <c r="V180" s="426">
        <f t="shared" si="168"/>
        <v>7026.91</v>
      </c>
      <c r="W180" s="426">
        <f t="shared" si="168"/>
        <v>382.51</v>
      </c>
      <c r="X180" s="426">
        <f t="shared" si="168"/>
        <v>1997.25</v>
      </c>
      <c r="Y180" s="426">
        <f t="shared" si="168"/>
        <v>1902.25</v>
      </c>
      <c r="Z180" s="426">
        <f t="shared" si="168"/>
        <v>95</v>
      </c>
      <c r="AA180" s="426">
        <f t="shared" si="168"/>
        <v>2687.87</v>
      </c>
      <c r="AB180" s="426">
        <f t="shared" si="168"/>
        <v>2550.16</v>
      </c>
      <c r="AC180" s="426">
        <f t="shared" si="168"/>
        <v>137.70999999999998</v>
      </c>
      <c r="AD180" s="426">
        <f t="shared" si="168"/>
        <v>2724.3</v>
      </c>
      <c r="AE180" s="426">
        <f t="shared" si="168"/>
        <v>2574.5</v>
      </c>
      <c r="AF180" s="426">
        <f t="shared" si="168"/>
        <v>149.80000000000001</v>
      </c>
      <c r="AG180" s="426">
        <f>SUM(AG181:AG196)</f>
        <v>3689.2200000000003</v>
      </c>
      <c r="AH180" s="426">
        <f t="shared" ref="AH180:AI180" si="169">SUM(AH181:AH196)</f>
        <v>3542.2299999999996</v>
      </c>
      <c r="AI180" s="426">
        <f t="shared" si="169"/>
        <v>146.99</v>
      </c>
      <c r="AJ180" s="426"/>
      <c r="AK180" s="426">
        <f t="shared" si="168"/>
        <v>0</v>
      </c>
      <c r="AL180" s="16"/>
      <c r="AM180" s="357">
        <f>+'NĂM 2022'!K62+'NĂM 2023'!N74+'NĂM 2024'!J69+'NĂM 2025'!J63</f>
        <v>11098.64</v>
      </c>
      <c r="AN180" s="357">
        <f>+'NĂM 2022'!L62+'NĂM 2023'!O74+'NĂM 2024'!K69+'NĂM 2025'!K63</f>
        <v>10569.14</v>
      </c>
      <c r="AO180" s="357">
        <f>+'NĂM 2022'!M62+'NĂM 2023'!P74+'NĂM 2024'!L69+'NĂM 2025'!L63</f>
        <v>529.5</v>
      </c>
    </row>
    <row r="181" spans="1:41" ht="75" hidden="1">
      <c r="A181" s="8">
        <v>1</v>
      </c>
      <c r="B181" s="319" t="s">
        <v>360</v>
      </c>
      <c r="C181" s="8" t="s">
        <v>361</v>
      </c>
      <c r="D181" s="8"/>
      <c r="E181" s="8" t="s">
        <v>326</v>
      </c>
      <c r="F181" s="25" t="s">
        <v>52</v>
      </c>
      <c r="G181" s="425">
        <f t="shared" si="156"/>
        <v>737.25</v>
      </c>
      <c r="H181" s="425">
        <v>702.25</v>
      </c>
      <c r="I181" s="425">
        <v>35</v>
      </c>
      <c r="J181" s="431">
        <v>0</v>
      </c>
      <c r="K181" s="460">
        <f>+G181-Q181</f>
        <v>0</v>
      </c>
      <c r="L181" s="431"/>
      <c r="M181" s="431"/>
      <c r="N181" s="460"/>
      <c r="O181" s="431"/>
      <c r="P181" s="431"/>
      <c r="Q181" s="444">
        <v>737.25</v>
      </c>
      <c r="R181" s="431">
        <v>702.25</v>
      </c>
      <c r="S181" s="431">
        <v>35</v>
      </c>
      <c r="T181" s="431"/>
      <c r="U181" s="431">
        <f>+V181+W181</f>
        <v>737.25</v>
      </c>
      <c r="V181" s="431">
        <f>+Y181+AB181+AE181</f>
        <v>702.25</v>
      </c>
      <c r="W181" s="431">
        <f>+Z181+AC181+AF181</f>
        <v>35</v>
      </c>
      <c r="X181" s="425">
        <f t="shared" si="157"/>
        <v>737.25</v>
      </c>
      <c r="Y181" s="425">
        <v>702.25</v>
      </c>
      <c r="Z181" s="425">
        <v>35</v>
      </c>
      <c r="AA181" s="425"/>
      <c r="AB181" s="458"/>
      <c r="AC181" s="458"/>
      <c r="AD181" s="425"/>
      <c r="AE181" s="458"/>
      <c r="AF181" s="458"/>
      <c r="AG181" s="425"/>
      <c r="AH181" s="458"/>
      <c r="AI181" s="458"/>
      <c r="AJ181" s="425"/>
      <c r="AK181" s="431"/>
      <c r="AL181" s="15"/>
      <c r="AM181" s="482">
        <f>+G180-U180</f>
        <v>3689.2200000000003</v>
      </c>
      <c r="AN181" s="482">
        <f>+H180-V180</f>
        <v>3542.2299999999996</v>
      </c>
      <c r="AO181" s="482">
        <f>+I180-W180</f>
        <v>146.99</v>
      </c>
    </row>
    <row r="182" spans="1:41" ht="75" hidden="1">
      <c r="A182" s="8">
        <f>+A181+1</f>
        <v>2</v>
      </c>
      <c r="B182" s="319" t="s">
        <v>362</v>
      </c>
      <c r="C182" s="8" t="s">
        <v>363</v>
      </c>
      <c r="D182" s="8"/>
      <c r="E182" s="8" t="s">
        <v>94</v>
      </c>
      <c r="F182" s="25" t="s">
        <v>52</v>
      </c>
      <c r="G182" s="425">
        <f t="shared" si="156"/>
        <v>420</v>
      </c>
      <c r="H182" s="425">
        <v>400</v>
      </c>
      <c r="I182" s="425">
        <v>20</v>
      </c>
      <c r="J182" s="431">
        <v>0</v>
      </c>
      <c r="K182" s="460">
        <f t="shared" ref="K182:K194" si="170">+G182-Q182</f>
        <v>0</v>
      </c>
      <c r="L182" s="431"/>
      <c r="M182" s="431"/>
      <c r="N182" s="460"/>
      <c r="O182" s="431"/>
      <c r="P182" s="431"/>
      <c r="Q182" s="444">
        <v>420</v>
      </c>
      <c r="R182" s="431">
        <v>400</v>
      </c>
      <c r="S182" s="431">
        <v>20</v>
      </c>
      <c r="T182" s="431"/>
      <c r="U182" s="431">
        <f t="shared" ref="U182:U194" si="171">+V182+W182</f>
        <v>420</v>
      </c>
      <c r="V182" s="431">
        <f t="shared" ref="V182:W194" si="172">+Y182+AB182+AE182</f>
        <v>400</v>
      </c>
      <c r="W182" s="431">
        <f t="shared" si="172"/>
        <v>20</v>
      </c>
      <c r="X182" s="425">
        <f t="shared" si="157"/>
        <v>420</v>
      </c>
      <c r="Y182" s="425">
        <v>400</v>
      </c>
      <c r="Z182" s="425">
        <v>20</v>
      </c>
      <c r="AA182" s="425"/>
      <c r="AB182" s="458"/>
      <c r="AC182" s="458"/>
      <c r="AD182" s="425"/>
      <c r="AE182" s="458"/>
      <c r="AF182" s="458"/>
      <c r="AG182" s="425"/>
      <c r="AH182" s="458"/>
      <c r="AI182" s="458"/>
      <c r="AJ182" s="425"/>
      <c r="AK182" s="431"/>
      <c r="AL182" s="15"/>
      <c r="AM182" s="354">
        <f>+AM181-AG180</f>
        <v>0</v>
      </c>
      <c r="AN182" s="354">
        <f t="shared" ref="AN182:AO182" si="173">+AN181-AH180</f>
        <v>0</v>
      </c>
      <c r="AO182" s="354">
        <f t="shared" si="173"/>
        <v>0</v>
      </c>
    </row>
    <row r="183" spans="1:41" ht="75" hidden="1">
      <c r="A183" s="8">
        <f t="shared" ref="A183:A196" si="174">+A182+1</f>
        <v>3</v>
      </c>
      <c r="B183" s="319" t="s">
        <v>364</v>
      </c>
      <c r="C183" s="8" t="s">
        <v>365</v>
      </c>
      <c r="D183" s="8"/>
      <c r="E183" s="8" t="s">
        <v>94</v>
      </c>
      <c r="F183" s="25" t="s">
        <v>52</v>
      </c>
      <c r="G183" s="425">
        <f t="shared" si="156"/>
        <v>420</v>
      </c>
      <c r="H183" s="425">
        <v>400</v>
      </c>
      <c r="I183" s="425">
        <v>20</v>
      </c>
      <c r="J183" s="431">
        <v>0</v>
      </c>
      <c r="K183" s="460">
        <f t="shared" si="170"/>
        <v>0</v>
      </c>
      <c r="L183" s="431"/>
      <c r="M183" s="431"/>
      <c r="N183" s="460"/>
      <c r="O183" s="431"/>
      <c r="P183" s="431"/>
      <c r="Q183" s="444">
        <v>420</v>
      </c>
      <c r="R183" s="431">
        <v>400</v>
      </c>
      <c r="S183" s="431">
        <v>20</v>
      </c>
      <c r="T183" s="431"/>
      <c r="U183" s="431">
        <f t="shared" si="171"/>
        <v>420</v>
      </c>
      <c r="V183" s="431">
        <f t="shared" si="172"/>
        <v>400</v>
      </c>
      <c r="W183" s="431">
        <f t="shared" si="172"/>
        <v>20</v>
      </c>
      <c r="X183" s="425">
        <f t="shared" si="157"/>
        <v>420</v>
      </c>
      <c r="Y183" s="425">
        <v>400</v>
      </c>
      <c r="Z183" s="425">
        <v>20</v>
      </c>
      <c r="AA183" s="425"/>
      <c r="AB183" s="458"/>
      <c r="AC183" s="458"/>
      <c r="AD183" s="425"/>
      <c r="AE183" s="458"/>
      <c r="AF183" s="458"/>
      <c r="AG183" s="425"/>
      <c r="AH183" s="458"/>
      <c r="AI183" s="458"/>
      <c r="AJ183" s="425"/>
      <c r="AK183" s="431"/>
      <c r="AL183" s="15"/>
    </row>
    <row r="184" spans="1:41" ht="75" hidden="1">
      <c r="A184" s="8">
        <f t="shared" si="174"/>
        <v>4</v>
      </c>
      <c r="B184" s="319" t="s">
        <v>366</v>
      </c>
      <c r="C184" s="8" t="s">
        <v>367</v>
      </c>
      <c r="D184" s="8"/>
      <c r="E184" s="8" t="s">
        <v>94</v>
      </c>
      <c r="F184" s="25" t="s">
        <v>52</v>
      </c>
      <c r="G184" s="425">
        <f t="shared" si="156"/>
        <v>420</v>
      </c>
      <c r="H184" s="425">
        <v>400</v>
      </c>
      <c r="I184" s="425">
        <v>20</v>
      </c>
      <c r="J184" s="431">
        <v>0</v>
      </c>
      <c r="K184" s="460">
        <f t="shared" si="170"/>
        <v>0</v>
      </c>
      <c r="L184" s="431"/>
      <c r="M184" s="431"/>
      <c r="N184" s="460"/>
      <c r="O184" s="431"/>
      <c r="P184" s="431"/>
      <c r="Q184" s="444">
        <v>420</v>
      </c>
      <c r="R184" s="431">
        <v>400</v>
      </c>
      <c r="S184" s="431">
        <v>20</v>
      </c>
      <c r="T184" s="431"/>
      <c r="U184" s="431">
        <f t="shared" si="171"/>
        <v>420</v>
      </c>
      <c r="V184" s="431">
        <f t="shared" si="172"/>
        <v>400</v>
      </c>
      <c r="W184" s="431">
        <f t="shared" si="172"/>
        <v>20</v>
      </c>
      <c r="X184" s="425">
        <f t="shared" si="157"/>
        <v>420</v>
      </c>
      <c r="Y184" s="425">
        <v>400</v>
      </c>
      <c r="Z184" s="425">
        <v>20</v>
      </c>
      <c r="AA184" s="425"/>
      <c r="AB184" s="458"/>
      <c r="AC184" s="458"/>
      <c r="AD184" s="425"/>
      <c r="AE184" s="458"/>
      <c r="AF184" s="458"/>
      <c r="AG184" s="425"/>
      <c r="AH184" s="458"/>
      <c r="AI184" s="458"/>
      <c r="AJ184" s="425"/>
      <c r="AK184" s="431"/>
      <c r="AL184" s="15"/>
    </row>
    <row r="185" spans="1:41" ht="75" hidden="1">
      <c r="A185" s="8">
        <f t="shared" si="174"/>
        <v>5</v>
      </c>
      <c r="B185" s="319" t="s">
        <v>368</v>
      </c>
      <c r="C185" s="8" t="s">
        <v>369</v>
      </c>
      <c r="D185" s="8"/>
      <c r="E185" s="8" t="s">
        <v>251</v>
      </c>
      <c r="F185" s="8" t="s">
        <v>53</v>
      </c>
      <c r="G185" s="425">
        <f t="shared" si="156"/>
        <v>1455</v>
      </c>
      <c r="H185" s="425">
        <v>1386</v>
      </c>
      <c r="I185" s="425">
        <v>69</v>
      </c>
      <c r="J185" s="431"/>
      <c r="K185" s="460">
        <f>+L185+M185</f>
        <v>264.40999999999997</v>
      </c>
      <c r="L185" s="431">
        <f>+H185-R185</f>
        <v>258.27</v>
      </c>
      <c r="M185" s="431">
        <f>+I185-S185</f>
        <v>6.1400000000000006</v>
      </c>
      <c r="N185" s="460"/>
      <c r="O185" s="431"/>
      <c r="P185" s="431"/>
      <c r="Q185" s="444">
        <v>1190.5899999999999</v>
      </c>
      <c r="R185" s="431">
        <v>1127.73</v>
      </c>
      <c r="S185" s="431">
        <v>62.86</v>
      </c>
      <c r="T185" s="431"/>
      <c r="U185" s="431">
        <f t="shared" si="171"/>
        <v>1190.5899999999999</v>
      </c>
      <c r="V185" s="431">
        <f t="shared" si="172"/>
        <v>1127.73</v>
      </c>
      <c r="W185" s="431">
        <f t="shared" si="172"/>
        <v>62.86</v>
      </c>
      <c r="X185" s="425">
        <f t="shared" si="157"/>
        <v>0</v>
      </c>
      <c r="Y185" s="431"/>
      <c r="Z185" s="431"/>
      <c r="AA185" s="431">
        <f>+AB185+AC185</f>
        <v>1190.5899999999999</v>
      </c>
      <c r="AB185" s="460">
        <v>1127.73</v>
      </c>
      <c r="AC185" s="460">
        <v>62.86</v>
      </c>
      <c r="AD185" s="431"/>
      <c r="AE185" s="460"/>
      <c r="AF185" s="460"/>
      <c r="AG185" s="431"/>
      <c r="AH185" s="460"/>
      <c r="AI185" s="460"/>
      <c r="AJ185" s="431"/>
      <c r="AK185" s="431"/>
      <c r="AL185" s="15"/>
    </row>
    <row r="186" spans="1:41" ht="75" hidden="1">
      <c r="A186" s="8">
        <f t="shared" si="174"/>
        <v>6</v>
      </c>
      <c r="B186" s="319" t="s">
        <v>370</v>
      </c>
      <c r="C186" s="8" t="s">
        <v>371</v>
      </c>
      <c r="D186" s="8"/>
      <c r="E186" s="8" t="s">
        <v>372</v>
      </c>
      <c r="F186" s="8" t="s">
        <v>53</v>
      </c>
      <c r="G186" s="425">
        <f t="shared" si="156"/>
        <v>1890</v>
      </c>
      <c r="H186" s="425">
        <v>1800</v>
      </c>
      <c r="I186" s="425">
        <v>90</v>
      </c>
      <c r="J186" s="431"/>
      <c r="K186" s="460">
        <f t="shared" ref="K186:K189" si="175">+L186+M186</f>
        <v>392.71999999999991</v>
      </c>
      <c r="L186" s="431">
        <f t="shared" ref="L186:M189" si="176">+H186-R186</f>
        <v>377.56999999999994</v>
      </c>
      <c r="M186" s="431">
        <f t="shared" si="176"/>
        <v>15.150000000000006</v>
      </c>
      <c r="N186" s="460"/>
      <c r="O186" s="431"/>
      <c r="P186" s="431"/>
      <c r="Q186" s="444">
        <v>1497.28</v>
      </c>
      <c r="R186" s="431">
        <v>1422.43</v>
      </c>
      <c r="S186" s="431">
        <v>74.849999999999994</v>
      </c>
      <c r="T186" s="431"/>
      <c r="U186" s="431">
        <f t="shared" si="171"/>
        <v>1497.28</v>
      </c>
      <c r="V186" s="431">
        <f t="shared" si="172"/>
        <v>1422.43</v>
      </c>
      <c r="W186" s="431">
        <f t="shared" si="172"/>
        <v>74.849999999999994</v>
      </c>
      <c r="X186" s="425">
        <f t="shared" si="157"/>
        <v>0</v>
      </c>
      <c r="Y186" s="431"/>
      <c r="Z186" s="431"/>
      <c r="AA186" s="431">
        <f>+AB186+AC186</f>
        <v>1497.28</v>
      </c>
      <c r="AB186" s="460">
        <v>1422.43</v>
      </c>
      <c r="AC186" s="460">
        <v>74.849999999999994</v>
      </c>
      <c r="AD186" s="431"/>
      <c r="AE186" s="460"/>
      <c r="AF186" s="460"/>
      <c r="AG186" s="431"/>
      <c r="AH186" s="460"/>
      <c r="AI186" s="460"/>
      <c r="AJ186" s="431"/>
      <c r="AK186" s="431"/>
      <c r="AL186" s="15"/>
    </row>
    <row r="187" spans="1:41" ht="75" hidden="1">
      <c r="A187" s="8">
        <f t="shared" si="174"/>
        <v>7</v>
      </c>
      <c r="B187" s="319" t="s">
        <v>373</v>
      </c>
      <c r="C187" s="8" t="s">
        <v>374</v>
      </c>
      <c r="D187" s="8"/>
      <c r="E187" s="8" t="s">
        <v>326</v>
      </c>
      <c r="F187" s="8" t="s">
        <v>53</v>
      </c>
      <c r="G187" s="425">
        <f t="shared" si="156"/>
        <v>1575</v>
      </c>
      <c r="H187" s="425">
        <v>1500</v>
      </c>
      <c r="I187" s="425">
        <v>75</v>
      </c>
      <c r="J187" s="431"/>
      <c r="K187" s="460">
        <f t="shared" si="175"/>
        <v>70</v>
      </c>
      <c r="L187" s="431">
        <f t="shared" si="176"/>
        <v>70</v>
      </c>
      <c r="M187" s="431"/>
      <c r="N187" s="460">
        <f>+O187+P187</f>
        <v>8.2000000000000028</v>
      </c>
      <c r="O187" s="431"/>
      <c r="P187" s="431">
        <f>+S187-I187</f>
        <v>8.2000000000000028</v>
      </c>
      <c r="Q187" s="444">
        <v>1513.2</v>
      </c>
      <c r="R187" s="431">
        <v>1430</v>
      </c>
      <c r="S187" s="431">
        <v>83.2</v>
      </c>
      <c r="T187" s="431"/>
      <c r="U187" s="431">
        <f t="shared" si="171"/>
        <v>1513.2</v>
      </c>
      <c r="V187" s="431">
        <f t="shared" si="172"/>
        <v>1430</v>
      </c>
      <c r="W187" s="431">
        <f t="shared" si="172"/>
        <v>83.2</v>
      </c>
      <c r="X187" s="425">
        <f t="shared" si="157"/>
        <v>0</v>
      </c>
      <c r="Y187" s="431"/>
      <c r="Z187" s="431"/>
      <c r="AA187" s="431"/>
      <c r="AB187" s="460"/>
      <c r="AC187" s="460"/>
      <c r="AD187" s="431">
        <f>+AE187+AF187</f>
        <v>1513.2</v>
      </c>
      <c r="AE187" s="460">
        <v>1430</v>
      </c>
      <c r="AF187" s="460">
        <v>83.2</v>
      </c>
      <c r="AG187" s="431"/>
      <c r="AH187" s="460"/>
      <c r="AI187" s="460"/>
      <c r="AJ187" s="431"/>
      <c r="AK187" s="431"/>
      <c r="AL187" s="15"/>
    </row>
    <row r="188" spans="1:41" ht="30" hidden="1">
      <c r="A188" s="8">
        <f t="shared" si="174"/>
        <v>8</v>
      </c>
      <c r="B188" s="319" t="s">
        <v>375</v>
      </c>
      <c r="C188" s="8" t="s">
        <v>376</v>
      </c>
      <c r="D188" s="8"/>
      <c r="E188" s="8" t="s">
        <v>377</v>
      </c>
      <c r="F188" s="8" t="s">
        <v>54</v>
      </c>
      <c r="G188" s="425">
        <f t="shared" si="156"/>
        <v>1064</v>
      </c>
      <c r="H188" s="425">
        <v>1014</v>
      </c>
      <c r="I188" s="425">
        <v>50</v>
      </c>
      <c r="J188" s="431"/>
      <c r="K188" s="460">
        <f t="shared" si="175"/>
        <v>39.5</v>
      </c>
      <c r="L188" s="431">
        <f t="shared" si="176"/>
        <v>39.5</v>
      </c>
      <c r="M188" s="431"/>
      <c r="N188" s="460">
        <f>+O188+P188</f>
        <v>6.7000000000000028</v>
      </c>
      <c r="O188" s="431"/>
      <c r="P188" s="431">
        <f>+S188-I188</f>
        <v>6.7000000000000028</v>
      </c>
      <c r="Q188" s="444">
        <v>1031.2</v>
      </c>
      <c r="R188" s="431">
        <v>974.5</v>
      </c>
      <c r="S188" s="431">
        <v>56.7</v>
      </c>
      <c r="T188" s="431"/>
      <c r="U188" s="431">
        <f t="shared" si="171"/>
        <v>1031.2</v>
      </c>
      <c r="V188" s="431">
        <f t="shared" si="172"/>
        <v>974.5</v>
      </c>
      <c r="W188" s="431">
        <f t="shared" si="172"/>
        <v>56.7</v>
      </c>
      <c r="X188" s="425">
        <f t="shared" si="157"/>
        <v>0</v>
      </c>
      <c r="Y188" s="431"/>
      <c r="Z188" s="431"/>
      <c r="AA188" s="431"/>
      <c r="AB188" s="460"/>
      <c r="AC188" s="460"/>
      <c r="AD188" s="431">
        <f t="shared" ref="AD188:AD189" si="177">+AE188+AF188</f>
        <v>1031.2</v>
      </c>
      <c r="AE188" s="460">
        <v>974.5</v>
      </c>
      <c r="AF188" s="460">
        <v>56.7</v>
      </c>
      <c r="AG188" s="431"/>
      <c r="AH188" s="460"/>
      <c r="AI188" s="460"/>
      <c r="AJ188" s="431"/>
      <c r="AK188" s="431"/>
      <c r="AL188" s="15"/>
    </row>
    <row r="189" spans="1:41" ht="30" hidden="1">
      <c r="A189" s="8">
        <f t="shared" si="174"/>
        <v>9</v>
      </c>
      <c r="B189" s="319" t="s">
        <v>378</v>
      </c>
      <c r="C189" s="8" t="s">
        <v>379</v>
      </c>
      <c r="D189" s="8"/>
      <c r="E189" s="8" t="s">
        <v>380</v>
      </c>
      <c r="F189" s="8" t="s">
        <v>54</v>
      </c>
      <c r="G189" s="425">
        <f t="shared" si="156"/>
        <v>504</v>
      </c>
      <c r="H189" s="425">
        <v>480</v>
      </c>
      <c r="I189" s="425">
        <v>24</v>
      </c>
      <c r="J189" s="431">
        <v>0</v>
      </c>
      <c r="K189" s="460">
        <f t="shared" si="175"/>
        <v>324.10000000000002</v>
      </c>
      <c r="L189" s="431">
        <f t="shared" si="176"/>
        <v>310</v>
      </c>
      <c r="M189" s="431">
        <f t="shared" si="176"/>
        <v>14.1</v>
      </c>
      <c r="N189" s="460"/>
      <c r="O189" s="431"/>
      <c r="P189" s="431"/>
      <c r="Q189" s="444">
        <v>179.9</v>
      </c>
      <c r="R189" s="431">
        <v>170</v>
      </c>
      <c r="S189" s="431">
        <v>9.9</v>
      </c>
      <c r="T189" s="431"/>
      <c r="U189" s="431">
        <f t="shared" si="171"/>
        <v>179.9</v>
      </c>
      <c r="V189" s="431">
        <f t="shared" si="172"/>
        <v>170</v>
      </c>
      <c r="W189" s="431">
        <f t="shared" si="172"/>
        <v>9.9</v>
      </c>
      <c r="X189" s="425">
        <f t="shared" si="157"/>
        <v>0</v>
      </c>
      <c r="Y189" s="431"/>
      <c r="Z189" s="431"/>
      <c r="AA189" s="431"/>
      <c r="AB189" s="460"/>
      <c r="AC189" s="460"/>
      <c r="AD189" s="431">
        <f t="shared" si="177"/>
        <v>179.9</v>
      </c>
      <c r="AE189" s="460">
        <v>170</v>
      </c>
      <c r="AF189" s="460">
        <v>9.9</v>
      </c>
      <c r="AG189" s="431"/>
      <c r="AH189" s="460"/>
      <c r="AI189" s="460"/>
      <c r="AJ189" s="431"/>
      <c r="AK189" s="431"/>
      <c r="AL189" s="15"/>
    </row>
    <row r="190" spans="1:41" ht="30" hidden="1">
      <c r="A190" s="8">
        <f t="shared" si="174"/>
        <v>10</v>
      </c>
      <c r="B190" s="318" t="s">
        <v>937</v>
      </c>
      <c r="C190" s="8" t="s">
        <v>381</v>
      </c>
      <c r="D190" s="8"/>
      <c r="E190" s="8" t="s">
        <v>382</v>
      </c>
      <c r="F190" s="8" t="s">
        <v>54</v>
      </c>
      <c r="G190" s="425">
        <f t="shared" si="156"/>
        <v>169.5</v>
      </c>
      <c r="H190" s="425">
        <v>160</v>
      </c>
      <c r="I190" s="425">
        <v>9.5</v>
      </c>
      <c r="J190" s="431">
        <v>0</v>
      </c>
      <c r="K190" s="460">
        <f t="shared" si="170"/>
        <v>0</v>
      </c>
      <c r="L190" s="431"/>
      <c r="M190" s="431"/>
      <c r="N190" s="460"/>
      <c r="O190" s="431"/>
      <c r="P190" s="431"/>
      <c r="Q190" s="444">
        <v>169.5</v>
      </c>
      <c r="R190" s="431">
        <v>160</v>
      </c>
      <c r="S190" s="431">
        <v>9.5</v>
      </c>
      <c r="T190" s="431"/>
      <c r="U190" s="431">
        <f t="shared" si="171"/>
        <v>0</v>
      </c>
      <c r="V190" s="431">
        <f t="shared" si="172"/>
        <v>0</v>
      </c>
      <c r="W190" s="431">
        <f t="shared" si="172"/>
        <v>0</v>
      </c>
      <c r="X190" s="425">
        <f t="shared" si="157"/>
        <v>0</v>
      </c>
      <c r="Y190" s="431"/>
      <c r="Z190" s="431"/>
      <c r="AA190" s="431"/>
      <c r="AB190" s="460"/>
      <c r="AC190" s="460"/>
      <c r="AD190" s="431"/>
      <c r="AE190" s="460"/>
      <c r="AF190" s="460"/>
      <c r="AG190" s="431">
        <f t="shared" ref="AG190:AG194" si="178">+AH190+AI190</f>
        <v>169.5</v>
      </c>
      <c r="AH190" s="425">
        <v>160</v>
      </c>
      <c r="AI190" s="425">
        <v>9.5</v>
      </c>
      <c r="AJ190" s="431"/>
      <c r="AK190" s="431"/>
      <c r="AL190" s="15"/>
    </row>
    <row r="191" spans="1:41" ht="30" hidden="1">
      <c r="A191" s="8">
        <f t="shared" si="174"/>
        <v>11</v>
      </c>
      <c r="B191" s="319" t="s">
        <v>383</v>
      </c>
      <c r="C191" s="8" t="s">
        <v>384</v>
      </c>
      <c r="D191" s="8"/>
      <c r="E191" s="8" t="s">
        <v>385</v>
      </c>
      <c r="F191" s="8" t="s">
        <v>54</v>
      </c>
      <c r="G191" s="425">
        <f t="shared" si="156"/>
        <v>420</v>
      </c>
      <c r="H191" s="425">
        <v>400</v>
      </c>
      <c r="I191" s="425">
        <v>20</v>
      </c>
      <c r="J191" s="431">
        <v>0</v>
      </c>
      <c r="K191" s="460">
        <f t="shared" si="170"/>
        <v>0</v>
      </c>
      <c r="L191" s="431"/>
      <c r="M191" s="431"/>
      <c r="N191" s="460"/>
      <c r="O191" s="431"/>
      <c r="P191" s="431"/>
      <c r="Q191" s="444">
        <v>420</v>
      </c>
      <c r="R191" s="431">
        <v>400</v>
      </c>
      <c r="S191" s="431">
        <v>20</v>
      </c>
      <c r="T191" s="431"/>
      <c r="U191" s="431">
        <f t="shared" si="171"/>
        <v>0</v>
      </c>
      <c r="V191" s="431">
        <f t="shared" si="172"/>
        <v>0</v>
      </c>
      <c r="W191" s="431">
        <f t="shared" si="172"/>
        <v>0</v>
      </c>
      <c r="X191" s="425">
        <f t="shared" si="157"/>
        <v>0</v>
      </c>
      <c r="Y191" s="431"/>
      <c r="Z191" s="431"/>
      <c r="AA191" s="431"/>
      <c r="AB191" s="460"/>
      <c r="AC191" s="460"/>
      <c r="AD191" s="431"/>
      <c r="AE191" s="460"/>
      <c r="AF191" s="460"/>
      <c r="AG191" s="431">
        <f t="shared" si="178"/>
        <v>420</v>
      </c>
      <c r="AH191" s="425">
        <v>400</v>
      </c>
      <c r="AI191" s="425">
        <v>20</v>
      </c>
      <c r="AJ191" s="431"/>
      <c r="AK191" s="431"/>
      <c r="AL191" s="15"/>
    </row>
    <row r="192" spans="1:41" ht="45" hidden="1">
      <c r="A192" s="8">
        <f t="shared" si="174"/>
        <v>12</v>
      </c>
      <c r="B192" s="319" t="s">
        <v>386</v>
      </c>
      <c r="C192" s="8" t="s">
        <v>384</v>
      </c>
      <c r="D192" s="8"/>
      <c r="E192" s="8" t="s">
        <v>387</v>
      </c>
      <c r="F192" s="25" t="s">
        <v>55</v>
      </c>
      <c r="G192" s="425">
        <f t="shared" si="156"/>
        <v>414.89</v>
      </c>
      <c r="H192" s="425">
        <v>394.89</v>
      </c>
      <c r="I192" s="425">
        <v>20</v>
      </c>
      <c r="J192" s="431">
        <v>0</v>
      </c>
      <c r="K192" s="460">
        <f t="shared" si="170"/>
        <v>0</v>
      </c>
      <c r="L192" s="431"/>
      <c r="M192" s="431"/>
      <c r="N192" s="460"/>
      <c r="O192" s="431"/>
      <c r="P192" s="431"/>
      <c r="Q192" s="444">
        <v>414.89</v>
      </c>
      <c r="R192" s="431">
        <v>394.89</v>
      </c>
      <c r="S192" s="431">
        <v>20</v>
      </c>
      <c r="T192" s="431"/>
      <c r="U192" s="431">
        <f t="shared" si="171"/>
        <v>0</v>
      </c>
      <c r="V192" s="431">
        <f t="shared" si="172"/>
        <v>0</v>
      </c>
      <c r="W192" s="431">
        <f t="shared" si="172"/>
        <v>0</v>
      </c>
      <c r="X192" s="425">
        <f t="shared" si="157"/>
        <v>0</v>
      </c>
      <c r="Y192" s="431"/>
      <c r="Z192" s="431"/>
      <c r="AA192" s="431"/>
      <c r="AB192" s="460"/>
      <c r="AC192" s="460"/>
      <c r="AD192" s="431"/>
      <c r="AE192" s="460"/>
      <c r="AF192" s="460"/>
      <c r="AG192" s="431">
        <f t="shared" si="178"/>
        <v>414.89</v>
      </c>
      <c r="AH192" s="425">
        <v>394.89</v>
      </c>
      <c r="AI192" s="425">
        <v>20</v>
      </c>
      <c r="AJ192" s="431"/>
      <c r="AK192" s="431"/>
      <c r="AL192" s="15"/>
    </row>
    <row r="193" spans="1:41" ht="45" hidden="1">
      <c r="A193" s="8">
        <f t="shared" si="174"/>
        <v>13</v>
      </c>
      <c r="B193" s="319" t="s">
        <v>388</v>
      </c>
      <c r="C193" s="8" t="s">
        <v>379</v>
      </c>
      <c r="D193" s="8"/>
      <c r="E193" s="8" t="s">
        <v>389</v>
      </c>
      <c r="F193" s="25" t="s">
        <v>55</v>
      </c>
      <c r="G193" s="425">
        <f t="shared" si="156"/>
        <v>559</v>
      </c>
      <c r="H193" s="425">
        <v>532</v>
      </c>
      <c r="I193" s="425">
        <v>27</v>
      </c>
      <c r="J193" s="431">
        <v>0</v>
      </c>
      <c r="K193" s="460">
        <f t="shared" si="170"/>
        <v>0</v>
      </c>
      <c r="L193" s="431"/>
      <c r="M193" s="431"/>
      <c r="N193" s="460"/>
      <c r="O193" s="431"/>
      <c r="P193" s="431"/>
      <c r="Q193" s="444">
        <v>559</v>
      </c>
      <c r="R193" s="431">
        <v>532</v>
      </c>
      <c r="S193" s="431">
        <v>27</v>
      </c>
      <c r="T193" s="431"/>
      <c r="U193" s="431">
        <f t="shared" si="171"/>
        <v>0</v>
      </c>
      <c r="V193" s="431">
        <f t="shared" si="172"/>
        <v>0</v>
      </c>
      <c r="W193" s="431">
        <f t="shared" si="172"/>
        <v>0</v>
      </c>
      <c r="X193" s="425">
        <f t="shared" si="157"/>
        <v>0</v>
      </c>
      <c r="Y193" s="431"/>
      <c r="Z193" s="431"/>
      <c r="AA193" s="431"/>
      <c r="AB193" s="460"/>
      <c r="AC193" s="460"/>
      <c r="AD193" s="431"/>
      <c r="AE193" s="460"/>
      <c r="AF193" s="460"/>
      <c r="AG193" s="431">
        <f t="shared" si="178"/>
        <v>559</v>
      </c>
      <c r="AH193" s="425">
        <v>532</v>
      </c>
      <c r="AI193" s="425">
        <v>27</v>
      </c>
      <c r="AJ193" s="431"/>
      <c r="AK193" s="431"/>
      <c r="AL193" s="15"/>
    </row>
    <row r="194" spans="1:41" ht="45" hidden="1">
      <c r="A194" s="8">
        <f t="shared" si="174"/>
        <v>14</v>
      </c>
      <c r="B194" s="319" t="s">
        <v>390</v>
      </c>
      <c r="C194" s="8" t="s">
        <v>384</v>
      </c>
      <c r="D194" s="8"/>
      <c r="E194" s="8" t="s">
        <v>391</v>
      </c>
      <c r="F194" s="25" t="s">
        <v>55</v>
      </c>
      <c r="G194" s="425">
        <f t="shared" si="156"/>
        <v>1050</v>
      </c>
      <c r="H194" s="425">
        <v>1000</v>
      </c>
      <c r="I194" s="425">
        <v>50</v>
      </c>
      <c r="J194" s="431">
        <v>0</v>
      </c>
      <c r="K194" s="460">
        <f t="shared" si="170"/>
        <v>0</v>
      </c>
      <c r="L194" s="431"/>
      <c r="M194" s="431"/>
      <c r="N194" s="460"/>
      <c r="O194" s="431"/>
      <c r="P194" s="431"/>
      <c r="Q194" s="444">
        <v>1050</v>
      </c>
      <c r="R194" s="431">
        <v>1000</v>
      </c>
      <c r="S194" s="431">
        <v>50</v>
      </c>
      <c r="T194" s="431"/>
      <c r="U194" s="431">
        <f t="shared" si="171"/>
        <v>0</v>
      </c>
      <c r="V194" s="431">
        <f t="shared" si="172"/>
        <v>0</v>
      </c>
      <c r="W194" s="431">
        <f t="shared" si="172"/>
        <v>0</v>
      </c>
      <c r="X194" s="425">
        <f t="shared" si="157"/>
        <v>0</v>
      </c>
      <c r="Y194" s="431"/>
      <c r="Z194" s="431"/>
      <c r="AA194" s="431"/>
      <c r="AB194" s="460"/>
      <c r="AC194" s="460"/>
      <c r="AD194" s="431"/>
      <c r="AE194" s="460"/>
      <c r="AF194" s="460"/>
      <c r="AG194" s="431">
        <f t="shared" si="178"/>
        <v>1050</v>
      </c>
      <c r="AH194" s="425">
        <v>1000</v>
      </c>
      <c r="AI194" s="425">
        <v>50</v>
      </c>
      <c r="AJ194" s="431"/>
      <c r="AK194" s="431"/>
      <c r="AL194" s="15"/>
    </row>
    <row r="195" spans="1:41" ht="30" hidden="1">
      <c r="A195" s="8">
        <f t="shared" si="174"/>
        <v>15</v>
      </c>
      <c r="B195" s="319" t="s">
        <v>1132</v>
      </c>
      <c r="C195" s="8" t="s">
        <v>369</v>
      </c>
      <c r="D195" s="8"/>
      <c r="E195" s="8"/>
      <c r="F195" s="25" t="s">
        <v>55</v>
      </c>
      <c r="G195" s="425"/>
      <c r="H195" s="425"/>
      <c r="I195" s="425"/>
      <c r="J195" s="431"/>
      <c r="K195" s="460"/>
      <c r="L195" s="431"/>
      <c r="M195" s="431"/>
      <c r="N195" s="444">
        <v>605.28</v>
      </c>
      <c r="O195" s="431">
        <v>593.17999999999995</v>
      </c>
      <c r="P195" s="431">
        <v>12.1</v>
      </c>
      <c r="Q195" s="444">
        <v>605.28</v>
      </c>
      <c r="R195" s="431">
        <v>593.17999999999995</v>
      </c>
      <c r="S195" s="431">
        <v>12.1</v>
      </c>
      <c r="T195" s="431"/>
      <c r="U195" s="431"/>
      <c r="V195" s="431"/>
      <c r="W195" s="431"/>
      <c r="X195" s="425"/>
      <c r="Y195" s="431"/>
      <c r="Z195" s="431"/>
      <c r="AA195" s="431"/>
      <c r="AB195" s="460"/>
      <c r="AC195" s="460"/>
      <c r="AD195" s="431"/>
      <c r="AE195" s="460"/>
      <c r="AF195" s="460"/>
      <c r="AG195" s="431">
        <f>+AH195+AI195</f>
        <v>605.28</v>
      </c>
      <c r="AH195" s="460">
        <v>593.17999999999995</v>
      </c>
      <c r="AI195" s="460">
        <v>12.1</v>
      </c>
      <c r="AJ195" s="431"/>
      <c r="AK195" s="431"/>
      <c r="AL195" s="15"/>
    </row>
    <row r="196" spans="1:41" ht="30" hidden="1">
      <c r="A196" s="8">
        <f t="shared" si="174"/>
        <v>16</v>
      </c>
      <c r="B196" s="319" t="s">
        <v>1133</v>
      </c>
      <c r="C196" s="8" t="s">
        <v>361</v>
      </c>
      <c r="D196" s="8"/>
      <c r="E196" s="8"/>
      <c r="F196" s="25" t="s">
        <v>55</v>
      </c>
      <c r="G196" s="425"/>
      <c r="H196" s="425"/>
      <c r="I196" s="425"/>
      <c r="J196" s="431"/>
      <c r="K196" s="460"/>
      <c r="L196" s="431"/>
      <c r="M196" s="431"/>
      <c r="N196" s="444">
        <v>470.55</v>
      </c>
      <c r="O196" s="431">
        <v>462.16</v>
      </c>
      <c r="P196" s="431">
        <v>8.39</v>
      </c>
      <c r="Q196" s="444">
        <v>470.55</v>
      </c>
      <c r="R196" s="431">
        <v>462.16</v>
      </c>
      <c r="S196" s="431">
        <v>8.39</v>
      </c>
      <c r="T196" s="431"/>
      <c r="U196" s="431"/>
      <c r="V196" s="431"/>
      <c r="W196" s="431"/>
      <c r="X196" s="425"/>
      <c r="Y196" s="431"/>
      <c r="Z196" s="431"/>
      <c r="AA196" s="431"/>
      <c r="AB196" s="460"/>
      <c r="AC196" s="460"/>
      <c r="AD196" s="431"/>
      <c r="AE196" s="460"/>
      <c r="AF196" s="460"/>
      <c r="AG196" s="431">
        <f>+AH196+AI196</f>
        <v>470.55</v>
      </c>
      <c r="AH196" s="460">
        <v>462.16</v>
      </c>
      <c r="AI196" s="460">
        <v>8.39</v>
      </c>
      <c r="AJ196" s="431"/>
      <c r="AK196" s="431"/>
      <c r="AL196" s="15"/>
    </row>
    <row r="197" spans="1:41" s="14" customFormat="1" ht="23.25" customHeight="1">
      <c r="A197" s="4" t="s">
        <v>999</v>
      </c>
      <c r="B197" s="400" t="s">
        <v>393</v>
      </c>
      <c r="C197" s="402"/>
      <c r="D197" s="402"/>
      <c r="E197" s="401">
        <v>0</v>
      </c>
      <c r="F197" s="401"/>
      <c r="G197" s="426">
        <f>SUM(G198:G216)</f>
        <v>10113.950000000001</v>
      </c>
      <c r="H197" s="426">
        <f>SUM(H198:H216)</f>
        <v>9632.9500000000007</v>
      </c>
      <c r="I197" s="426">
        <f>SUM(I198:I216)</f>
        <v>481</v>
      </c>
      <c r="J197" s="426">
        <f>SUM(J198:J216)</f>
        <v>0</v>
      </c>
      <c r="K197" s="426">
        <f t="shared" ref="K197:AI197" si="179">SUM(K198:K216)</f>
        <v>43.890239999999949</v>
      </c>
      <c r="L197" s="426">
        <f t="shared" si="179"/>
        <v>18.505039999999951</v>
      </c>
      <c r="M197" s="426">
        <f t="shared" si="179"/>
        <v>25.385200000000001</v>
      </c>
      <c r="N197" s="426">
        <f t="shared" si="179"/>
        <v>43.890239999999963</v>
      </c>
      <c r="O197" s="426">
        <f t="shared" si="179"/>
        <v>31.305039999999963</v>
      </c>
      <c r="P197" s="426">
        <f t="shared" si="179"/>
        <v>12.5852</v>
      </c>
      <c r="Q197" s="426">
        <f t="shared" si="179"/>
        <v>10113.950000000001</v>
      </c>
      <c r="R197" s="426">
        <f t="shared" si="179"/>
        <v>9632.9500000000007</v>
      </c>
      <c r="S197" s="426">
        <f t="shared" si="179"/>
        <v>480.99999999999994</v>
      </c>
      <c r="T197" s="426">
        <f t="shared" si="179"/>
        <v>0</v>
      </c>
      <c r="U197" s="426">
        <f t="shared" si="179"/>
        <v>6854.0990599999996</v>
      </c>
      <c r="V197" s="426">
        <f t="shared" si="179"/>
        <v>6507.334960000001</v>
      </c>
      <c r="W197" s="426">
        <f t="shared" si="179"/>
        <v>346.76409999999993</v>
      </c>
      <c r="X197" s="426">
        <f t="shared" si="179"/>
        <v>2066.75</v>
      </c>
      <c r="Y197" s="426">
        <f t="shared" si="179"/>
        <v>1983.75</v>
      </c>
      <c r="Z197" s="426">
        <f t="shared" si="179"/>
        <v>83</v>
      </c>
      <c r="AA197" s="426">
        <f t="shared" si="179"/>
        <v>2304.34906</v>
      </c>
      <c r="AB197" s="426">
        <f t="shared" si="179"/>
        <v>2177.0849600000001</v>
      </c>
      <c r="AC197" s="426">
        <f t="shared" si="179"/>
        <v>127.2641</v>
      </c>
      <c r="AD197" s="426">
        <f t="shared" si="179"/>
        <v>2483</v>
      </c>
      <c r="AE197" s="426">
        <f t="shared" si="179"/>
        <v>2346.5</v>
      </c>
      <c r="AF197" s="426">
        <f t="shared" si="179"/>
        <v>136.5</v>
      </c>
      <c r="AG197" s="426">
        <f t="shared" si="179"/>
        <v>3259.8509399999998</v>
      </c>
      <c r="AH197" s="426">
        <f t="shared" si="179"/>
        <v>3125.6150399999997</v>
      </c>
      <c r="AI197" s="426">
        <f t="shared" si="179"/>
        <v>134.23590000000002</v>
      </c>
      <c r="AJ197" s="426"/>
      <c r="AK197" s="426">
        <f>SUM(AK198:AK216)</f>
        <v>190</v>
      </c>
      <c r="AL197" s="16"/>
      <c r="AM197" s="357">
        <f>+'NĂM 2022'!K67+'NĂM 2023'!N78+'NĂM 2024'!J74+'NĂM 2025'!J67</f>
        <v>10113.950000000001</v>
      </c>
      <c r="AN197" s="357">
        <f>+'NĂM 2022'!L67+'NĂM 2023'!O78+'NĂM 2024'!K74+'NĂM 2025'!K67</f>
        <v>9632.9500000000007</v>
      </c>
      <c r="AO197" s="357">
        <f>+'NĂM 2022'!M67+'NĂM 2023'!P78+'NĂM 2024'!L74+'NĂM 2025'!L67</f>
        <v>481</v>
      </c>
    </row>
    <row r="198" spans="1:41" s="143" customFormat="1" ht="30" hidden="1">
      <c r="A198" s="138">
        <v>1</v>
      </c>
      <c r="B198" s="328" t="s">
        <v>394</v>
      </c>
      <c r="C198" s="154" t="s">
        <v>395</v>
      </c>
      <c r="D198" s="154"/>
      <c r="E198" s="138" t="s">
        <v>396</v>
      </c>
      <c r="F198" s="155" t="s">
        <v>52</v>
      </c>
      <c r="G198" s="427">
        <f t="shared" si="156"/>
        <v>1047</v>
      </c>
      <c r="H198" s="427">
        <v>997</v>
      </c>
      <c r="I198" s="427">
        <v>50</v>
      </c>
      <c r="J198" s="428">
        <v>0</v>
      </c>
      <c r="K198" s="460">
        <f>+G198-Q198</f>
        <v>0</v>
      </c>
      <c r="L198" s="428"/>
      <c r="M198" s="428"/>
      <c r="N198" s="460"/>
      <c r="O198" s="428"/>
      <c r="P198" s="428"/>
      <c r="Q198" s="444">
        <f>+R198+S198</f>
        <v>1047</v>
      </c>
      <c r="R198" s="428">
        <v>997</v>
      </c>
      <c r="S198" s="428">
        <v>50</v>
      </c>
      <c r="T198" s="428"/>
      <c r="U198" s="428">
        <f>+V198+W198</f>
        <v>1047</v>
      </c>
      <c r="V198" s="428">
        <f>+Y198+AB198+AE198</f>
        <v>997</v>
      </c>
      <c r="W198" s="428">
        <f>+Z198+AC198+AF198</f>
        <v>50</v>
      </c>
      <c r="X198" s="425">
        <f t="shared" si="157"/>
        <v>1047</v>
      </c>
      <c r="Y198" s="427">
        <v>997</v>
      </c>
      <c r="Z198" s="427">
        <v>50</v>
      </c>
      <c r="AA198" s="427"/>
      <c r="AB198" s="458"/>
      <c r="AC198" s="458"/>
      <c r="AD198" s="427"/>
      <c r="AE198" s="458"/>
      <c r="AF198" s="458"/>
      <c r="AG198" s="427"/>
      <c r="AH198" s="458"/>
      <c r="AI198" s="458"/>
      <c r="AJ198" s="427"/>
      <c r="AK198" s="428"/>
      <c r="AL198" s="142"/>
      <c r="AM198" s="493">
        <f>+G197-U197</f>
        <v>3259.8509400000012</v>
      </c>
      <c r="AN198" s="493">
        <f>+H197-V197</f>
        <v>3125.6150399999997</v>
      </c>
      <c r="AO198" s="493">
        <f>+I197-W197</f>
        <v>134.23590000000007</v>
      </c>
    </row>
    <row r="199" spans="1:41" s="143" customFormat="1" ht="60" hidden="1">
      <c r="A199" s="138">
        <v>2</v>
      </c>
      <c r="B199" s="328" t="s">
        <v>397</v>
      </c>
      <c r="C199" s="154" t="s">
        <v>398</v>
      </c>
      <c r="D199" s="154"/>
      <c r="E199" s="147" t="s">
        <v>399</v>
      </c>
      <c r="F199" s="155" t="s">
        <v>52</v>
      </c>
      <c r="G199" s="427">
        <f t="shared" si="156"/>
        <v>701</v>
      </c>
      <c r="H199" s="427">
        <v>668</v>
      </c>
      <c r="I199" s="427">
        <v>33</v>
      </c>
      <c r="J199" s="428">
        <v>0</v>
      </c>
      <c r="K199" s="460">
        <f t="shared" ref="K199:K216" si="180">+G199-Q199</f>
        <v>0</v>
      </c>
      <c r="L199" s="428"/>
      <c r="M199" s="428"/>
      <c r="N199" s="460"/>
      <c r="O199" s="428"/>
      <c r="P199" s="428"/>
      <c r="Q199" s="444">
        <f t="shared" ref="Q199:Q216" si="181">+R199+S199</f>
        <v>701</v>
      </c>
      <c r="R199" s="428">
        <v>668</v>
      </c>
      <c r="S199" s="428">
        <v>33</v>
      </c>
      <c r="T199" s="428"/>
      <c r="U199" s="428">
        <f t="shared" ref="U199:U216" si="182">+V199+W199</f>
        <v>701</v>
      </c>
      <c r="V199" s="428">
        <f t="shared" ref="V199:W216" si="183">+Y199+AB199+AE199</f>
        <v>668</v>
      </c>
      <c r="W199" s="428">
        <f t="shared" si="183"/>
        <v>33</v>
      </c>
      <c r="X199" s="425">
        <f t="shared" si="157"/>
        <v>701</v>
      </c>
      <c r="Y199" s="427">
        <v>668</v>
      </c>
      <c r="Z199" s="427">
        <v>33</v>
      </c>
      <c r="AA199" s="427"/>
      <c r="AB199" s="458"/>
      <c r="AC199" s="458"/>
      <c r="AD199" s="427"/>
      <c r="AE199" s="458"/>
      <c r="AF199" s="458"/>
      <c r="AG199" s="427"/>
      <c r="AH199" s="458"/>
      <c r="AI199" s="458"/>
      <c r="AJ199" s="427"/>
      <c r="AK199" s="428"/>
      <c r="AL199" s="142"/>
      <c r="AM199" s="495">
        <f>+AM198-AG197</f>
        <v>0</v>
      </c>
      <c r="AN199" s="495">
        <f t="shared" ref="AN199:AO199" si="184">+AN198-AH197</f>
        <v>0</v>
      </c>
      <c r="AO199" s="494">
        <f t="shared" si="184"/>
        <v>0</v>
      </c>
    </row>
    <row r="200" spans="1:41" s="143" customFormat="1" ht="30" hidden="1">
      <c r="A200" s="138">
        <v>3</v>
      </c>
      <c r="B200" s="328" t="s">
        <v>400</v>
      </c>
      <c r="C200" s="154" t="s">
        <v>401</v>
      </c>
      <c r="D200" s="154"/>
      <c r="E200" s="138" t="s">
        <v>402</v>
      </c>
      <c r="F200" s="155" t="s">
        <v>52</v>
      </c>
      <c r="G200" s="427">
        <f t="shared" si="156"/>
        <v>399</v>
      </c>
      <c r="H200" s="427">
        <v>380</v>
      </c>
      <c r="I200" s="427">
        <v>19</v>
      </c>
      <c r="J200" s="428">
        <v>0</v>
      </c>
      <c r="K200" s="460">
        <f>+L200+M200</f>
        <v>5.0610999999999997</v>
      </c>
      <c r="L200" s="428">
        <f>+H200-R200</f>
        <v>0</v>
      </c>
      <c r="M200" s="428">
        <f>+I200-S200</f>
        <v>5.0610999999999997</v>
      </c>
      <c r="N200" s="460"/>
      <c r="O200" s="428"/>
      <c r="P200" s="428"/>
      <c r="Q200" s="444">
        <f t="shared" si="181"/>
        <v>393.93889999999999</v>
      </c>
      <c r="R200" s="428">
        <v>380</v>
      </c>
      <c r="S200" s="428">
        <v>13.9389</v>
      </c>
      <c r="T200" s="428"/>
      <c r="U200" s="428">
        <f t="shared" si="182"/>
        <v>393.93889999999999</v>
      </c>
      <c r="V200" s="428">
        <f t="shared" si="183"/>
        <v>380</v>
      </c>
      <c r="W200" s="428">
        <f t="shared" si="183"/>
        <v>13.9389</v>
      </c>
      <c r="X200" s="425">
        <f>+Y200+Z200</f>
        <v>318.75</v>
      </c>
      <c r="Y200" s="427">
        <v>318.75</v>
      </c>
      <c r="Z200" s="427">
        <v>0</v>
      </c>
      <c r="AA200" s="427">
        <f>+AB200+AC200</f>
        <v>75.188900000000004</v>
      </c>
      <c r="AB200" s="458">
        <v>61.25</v>
      </c>
      <c r="AC200" s="458">
        <f>19-5.0611</f>
        <v>13.9389</v>
      </c>
      <c r="AD200" s="427"/>
      <c r="AE200" s="458"/>
      <c r="AF200" s="458"/>
      <c r="AG200" s="427"/>
      <c r="AH200" s="458"/>
      <c r="AI200" s="458"/>
      <c r="AJ200" s="427"/>
      <c r="AK200" s="428"/>
      <c r="AL200" s="142"/>
      <c r="AM200" s="358"/>
      <c r="AN200" s="358"/>
      <c r="AO200" s="358"/>
    </row>
    <row r="201" spans="1:41" s="143" customFormat="1" ht="60" hidden="1">
      <c r="A201" s="138">
        <v>4</v>
      </c>
      <c r="B201" s="328" t="s">
        <v>403</v>
      </c>
      <c r="C201" s="154" t="s">
        <v>398</v>
      </c>
      <c r="D201" s="154"/>
      <c r="E201" s="147" t="s">
        <v>404</v>
      </c>
      <c r="F201" s="155" t="s">
        <v>53</v>
      </c>
      <c r="G201" s="427">
        <f t="shared" si="156"/>
        <v>448</v>
      </c>
      <c r="H201" s="427">
        <v>428</v>
      </c>
      <c r="I201" s="427">
        <v>20</v>
      </c>
      <c r="J201" s="428">
        <v>0</v>
      </c>
      <c r="K201" s="460">
        <f>+L201+M201</f>
        <v>5.5047000000000139</v>
      </c>
      <c r="L201" s="428">
        <f>+H201-R201</f>
        <v>5.5047000000000139</v>
      </c>
      <c r="M201" s="428">
        <f>+I201-S201</f>
        <v>0</v>
      </c>
      <c r="N201" s="460"/>
      <c r="O201" s="428"/>
      <c r="P201" s="428"/>
      <c r="Q201" s="444">
        <f t="shared" si="181"/>
        <v>442.49529999999999</v>
      </c>
      <c r="R201" s="428">
        <v>422.49529999999999</v>
      </c>
      <c r="S201" s="428">
        <v>20</v>
      </c>
      <c r="T201" s="428"/>
      <c r="U201" s="428">
        <f t="shared" si="182"/>
        <v>442.49529999999999</v>
      </c>
      <c r="V201" s="428">
        <f t="shared" si="183"/>
        <v>422.49529999999999</v>
      </c>
      <c r="W201" s="428">
        <f t="shared" si="183"/>
        <v>20</v>
      </c>
      <c r="X201" s="425">
        <f t="shared" si="157"/>
        <v>0</v>
      </c>
      <c r="Y201" s="428"/>
      <c r="Z201" s="428"/>
      <c r="AA201" s="428">
        <f>+AB201+AC201</f>
        <v>442.49529999999999</v>
      </c>
      <c r="AB201" s="460">
        <f>428-5.5047</f>
        <v>422.49529999999999</v>
      </c>
      <c r="AC201" s="460">
        <v>20</v>
      </c>
      <c r="AD201" s="428"/>
      <c r="AE201" s="460"/>
      <c r="AF201" s="460"/>
      <c r="AG201" s="428"/>
      <c r="AH201" s="460"/>
      <c r="AI201" s="460"/>
      <c r="AJ201" s="428"/>
      <c r="AK201" s="428"/>
      <c r="AL201" s="142"/>
      <c r="AM201" s="358"/>
      <c r="AN201" s="358"/>
      <c r="AO201" s="358"/>
    </row>
    <row r="202" spans="1:41" s="143" customFormat="1" ht="60" hidden="1">
      <c r="A202" s="138">
        <v>5</v>
      </c>
      <c r="B202" s="328" t="s">
        <v>405</v>
      </c>
      <c r="C202" s="154" t="s">
        <v>406</v>
      </c>
      <c r="D202" s="154"/>
      <c r="E202" s="147" t="s">
        <v>407</v>
      </c>
      <c r="F202" s="155" t="s">
        <v>53</v>
      </c>
      <c r="G202" s="427">
        <f t="shared" si="156"/>
        <v>340</v>
      </c>
      <c r="H202" s="427">
        <v>325</v>
      </c>
      <c r="I202" s="427">
        <v>15</v>
      </c>
      <c r="J202" s="428">
        <v>0</v>
      </c>
      <c r="K202" s="460">
        <f t="shared" si="180"/>
        <v>0</v>
      </c>
      <c r="L202" s="428"/>
      <c r="M202" s="428"/>
      <c r="N202" s="460"/>
      <c r="O202" s="428"/>
      <c r="P202" s="428"/>
      <c r="Q202" s="444">
        <f t="shared" si="181"/>
        <v>340</v>
      </c>
      <c r="R202" s="428">
        <v>325</v>
      </c>
      <c r="S202" s="428">
        <v>15</v>
      </c>
      <c r="T202" s="428"/>
      <c r="U202" s="428">
        <f t="shared" si="182"/>
        <v>340</v>
      </c>
      <c r="V202" s="428">
        <f t="shared" si="183"/>
        <v>325</v>
      </c>
      <c r="W202" s="428">
        <f t="shared" si="183"/>
        <v>15</v>
      </c>
      <c r="X202" s="425">
        <f t="shared" si="157"/>
        <v>0</v>
      </c>
      <c r="Y202" s="428"/>
      <c r="Z202" s="428"/>
      <c r="AA202" s="428">
        <f t="shared" ref="AA202:AA206" si="185">+AB202+AC202</f>
        <v>340</v>
      </c>
      <c r="AB202" s="460">
        <v>325</v>
      </c>
      <c r="AC202" s="460">
        <v>15</v>
      </c>
      <c r="AD202" s="428"/>
      <c r="AE202" s="460"/>
      <c r="AF202" s="460"/>
      <c r="AG202" s="428"/>
      <c r="AH202" s="460"/>
      <c r="AI202" s="460"/>
      <c r="AJ202" s="428"/>
      <c r="AK202" s="428"/>
      <c r="AL202" s="142"/>
      <c r="AM202" s="358"/>
      <c r="AN202" s="358"/>
      <c r="AO202" s="358"/>
    </row>
    <row r="203" spans="1:41" s="143" customFormat="1" ht="30" hidden="1">
      <c r="A203" s="138">
        <v>6</v>
      </c>
      <c r="B203" s="328" t="s">
        <v>408</v>
      </c>
      <c r="C203" s="154" t="s">
        <v>409</v>
      </c>
      <c r="D203" s="154"/>
      <c r="E203" s="138" t="s">
        <v>806</v>
      </c>
      <c r="F203" s="155" t="s">
        <v>53</v>
      </c>
      <c r="G203" s="427">
        <f t="shared" si="156"/>
        <v>499</v>
      </c>
      <c r="H203" s="427">
        <v>475</v>
      </c>
      <c r="I203" s="427">
        <v>24</v>
      </c>
      <c r="J203" s="428">
        <v>0</v>
      </c>
      <c r="K203" s="460">
        <f>+L203+M203</f>
        <v>13</v>
      </c>
      <c r="L203" s="428">
        <f>+H203-R203</f>
        <v>13</v>
      </c>
      <c r="M203" s="428"/>
      <c r="N203" s="460">
        <f>+O203+P203</f>
        <v>12.581299999999999</v>
      </c>
      <c r="O203" s="428"/>
      <c r="P203" s="428">
        <f>+S203-I203</f>
        <v>12.581299999999999</v>
      </c>
      <c r="Q203" s="444">
        <f t="shared" si="181"/>
        <v>498.5813</v>
      </c>
      <c r="R203" s="428">
        <v>462</v>
      </c>
      <c r="S203" s="428">
        <v>36.581299999999999</v>
      </c>
      <c r="T203" s="428"/>
      <c r="U203" s="428">
        <f t="shared" si="182"/>
        <v>498.5813</v>
      </c>
      <c r="V203" s="428">
        <f t="shared" si="183"/>
        <v>462</v>
      </c>
      <c r="W203" s="428">
        <f t="shared" si="183"/>
        <v>36.581299999999999</v>
      </c>
      <c r="X203" s="425">
        <f t="shared" si="157"/>
        <v>0</v>
      </c>
      <c r="Y203" s="428"/>
      <c r="Z203" s="428"/>
      <c r="AA203" s="428">
        <f t="shared" si="185"/>
        <v>180.38130000000001</v>
      </c>
      <c r="AB203" s="460">
        <v>161.30000000000001</v>
      </c>
      <c r="AC203" s="460">
        <f>19.51-0.4287</f>
        <v>19.081300000000002</v>
      </c>
      <c r="AD203" s="428">
        <f>+AE203+AF203</f>
        <v>318.2</v>
      </c>
      <c r="AE203" s="460">
        <v>300.7</v>
      </c>
      <c r="AF203" s="460">
        <v>17.5</v>
      </c>
      <c r="AG203" s="428"/>
      <c r="AH203" s="460"/>
      <c r="AI203" s="460"/>
      <c r="AJ203" s="428"/>
      <c r="AK203" s="428"/>
      <c r="AL203" s="142"/>
      <c r="AM203" s="358"/>
      <c r="AN203" s="358"/>
      <c r="AO203" s="358"/>
    </row>
    <row r="204" spans="1:41" s="143" customFormat="1" ht="60" hidden="1">
      <c r="A204" s="138">
        <v>7</v>
      </c>
      <c r="B204" s="328" t="s">
        <v>411</v>
      </c>
      <c r="C204" s="154" t="s">
        <v>412</v>
      </c>
      <c r="D204" s="154"/>
      <c r="E204" s="147" t="s">
        <v>413</v>
      </c>
      <c r="F204" s="155" t="s">
        <v>53</v>
      </c>
      <c r="G204" s="427">
        <f t="shared" si="156"/>
        <v>499</v>
      </c>
      <c r="H204" s="427">
        <v>475</v>
      </c>
      <c r="I204" s="427">
        <v>24</v>
      </c>
      <c r="J204" s="428">
        <v>0</v>
      </c>
      <c r="K204" s="460">
        <f t="shared" si="180"/>
        <v>0</v>
      </c>
      <c r="L204" s="428"/>
      <c r="M204" s="428"/>
      <c r="N204" s="460"/>
      <c r="O204" s="428"/>
      <c r="P204" s="428"/>
      <c r="Q204" s="444">
        <f t="shared" si="181"/>
        <v>499</v>
      </c>
      <c r="R204" s="428">
        <v>475</v>
      </c>
      <c r="S204" s="428">
        <v>24</v>
      </c>
      <c r="T204" s="428"/>
      <c r="U204" s="428">
        <f t="shared" si="182"/>
        <v>499</v>
      </c>
      <c r="V204" s="428">
        <f t="shared" si="183"/>
        <v>475</v>
      </c>
      <c r="W204" s="428">
        <f t="shared" si="183"/>
        <v>24</v>
      </c>
      <c r="X204" s="425">
        <f t="shared" si="157"/>
        <v>0</v>
      </c>
      <c r="Y204" s="428"/>
      <c r="Z204" s="428"/>
      <c r="AA204" s="428">
        <f t="shared" si="185"/>
        <v>499</v>
      </c>
      <c r="AB204" s="460">
        <v>475</v>
      </c>
      <c r="AC204" s="460">
        <v>24</v>
      </c>
      <c r="AD204" s="428"/>
      <c r="AE204" s="460"/>
      <c r="AF204" s="460"/>
      <c r="AG204" s="428"/>
      <c r="AH204" s="460"/>
      <c r="AI204" s="460"/>
      <c r="AJ204" s="428"/>
      <c r="AK204" s="428"/>
      <c r="AL204" s="142"/>
      <c r="AM204" s="358"/>
      <c r="AN204" s="358"/>
      <c r="AO204" s="358"/>
    </row>
    <row r="205" spans="1:41" s="143" customFormat="1" ht="75" hidden="1">
      <c r="A205" s="138">
        <v>8</v>
      </c>
      <c r="B205" s="328" t="s">
        <v>414</v>
      </c>
      <c r="C205" s="154" t="s">
        <v>415</v>
      </c>
      <c r="D205" s="154"/>
      <c r="E205" s="138" t="s">
        <v>208</v>
      </c>
      <c r="F205" s="155" t="s">
        <v>53</v>
      </c>
      <c r="G205" s="427">
        <f t="shared" si="156"/>
        <v>299</v>
      </c>
      <c r="H205" s="427">
        <v>285</v>
      </c>
      <c r="I205" s="427">
        <v>14</v>
      </c>
      <c r="J205" s="428">
        <v>0</v>
      </c>
      <c r="K205" s="460">
        <f t="shared" si="180"/>
        <v>0</v>
      </c>
      <c r="L205" s="428"/>
      <c r="M205" s="428"/>
      <c r="N205" s="460"/>
      <c r="O205" s="428"/>
      <c r="P205" s="428"/>
      <c r="Q205" s="444">
        <f t="shared" si="181"/>
        <v>299</v>
      </c>
      <c r="R205" s="428">
        <v>285</v>
      </c>
      <c r="S205" s="428">
        <v>14</v>
      </c>
      <c r="T205" s="428"/>
      <c r="U205" s="428">
        <f t="shared" si="182"/>
        <v>299</v>
      </c>
      <c r="V205" s="428">
        <f t="shared" si="183"/>
        <v>285</v>
      </c>
      <c r="W205" s="428">
        <f t="shared" si="183"/>
        <v>14</v>
      </c>
      <c r="X205" s="425">
        <f t="shared" si="157"/>
        <v>0</v>
      </c>
      <c r="Y205" s="428"/>
      <c r="Z205" s="428"/>
      <c r="AA205" s="428">
        <f t="shared" si="185"/>
        <v>299</v>
      </c>
      <c r="AB205" s="460">
        <v>285</v>
      </c>
      <c r="AC205" s="460">
        <v>14</v>
      </c>
      <c r="AD205" s="428"/>
      <c r="AE205" s="460"/>
      <c r="AF205" s="460"/>
      <c r="AG205" s="428"/>
      <c r="AH205" s="460"/>
      <c r="AI205" s="460"/>
      <c r="AJ205" s="428"/>
      <c r="AK205" s="428"/>
      <c r="AL205" s="142"/>
      <c r="AM205" s="358"/>
      <c r="AN205" s="358"/>
      <c r="AO205" s="358"/>
    </row>
    <row r="206" spans="1:41" s="143" customFormat="1" ht="60" hidden="1">
      <c r="A206" s="138">
        <v>9</v>
      </c>
      <c r="B206" s="328" t="s">
        <v>416</v>
      </c>
      <c r="C206" s="154" t="s">
        <v>401</v>
      </c>
      <c r="D206" s="154"/>
      <c r="E206" s="147" t="s">
        <v>417</v>
      </c>
      <c r="F206" s="155" t="s">
        <v>53</v>
      </c>
      <c r="G206" s="427">
        <f t="shared" si="156"/>
        <v>683</v>
      </c>
      <c r="H206" s="427">
        <v>650</v>
      </c>
      <c r="I206" s="427">
        <v>33</v>
      </c>
      <c r="J206" s="428">
        <v>0</v>
      </c>
      <c r="K206" s="515">
        <f>+L206+M206</f>
        <v>3.3999999993739038E-4</v>
      </c>
      <c r="L206" s="500">
        <f>+H206-R206</f>
        <v>3.3999999993739038E-4</v>
      </c>
      <c r="M206" s="428"/>
      <c r="N206" s="515">
        <f>+O206+P206</f>
        <v>3.9000000000015689E-3</v>
      </c>
      <c r="O206" s="516"/>
      <c r="P206" s="516">
        <f>+S206-I206</f>
        <v>3.9000000000015689E-3</v>
      </c>
      <c r="Q206" s="444">
        <f t="shared" si="181"/>
        <v>683.00356000000011</v>
      </c>
      <c r="R206" s="428">
        <v>649.99966000000006</v>
      </c>
      <c r="S206" s="428">
        <v>33.003900000000002</v>
      </c>
      <c r="T206" s="428"/>
      <c r="U206" s="428">
        <f t="shared" si="182"/>
        <v>683.00356000000011</v>
      </c>
      <c r="V206" s="428">
        <f t="shared" si="183"/>
        <v>649.99966000000006</v>
      </c>
      <c r="W206" s="428">
        <f t="shared" si="183"/>
        <v>33.003900000000002</v>
      </c>
      <c r="X206" s="425">
        <f t="shared" si="157"/>
        <v>0</v>
      </c>
      <c r="Y206" s="428"/>
      <c r="Z206" s="428"/>
      <c r="AA206" s="428">
        <f t="shared" si="185"/>
        <v>468.28356000000002</v>
      </c>
      <c r="AB206" s="460">
        <f>338.75+108.28966</f>
        <v>447.03966000000003</v>
      </c>
      <c r="AC206" s="460">
        <f>14+7.2439</f>
        <v>21.2439</v>
      </c>
      <c r="AD206" s="428">
        <f>+AE206+AF206</f>
        <v>214.72</v>
      </c>
      <c r="AE206" s="460">
        <v>202.96</v>
      </c>
      <c r="AF206" s="460">
        <v>11.76</v>
      </c>
      <c r="AG206" s="428"/>
      <c r="AH206" s="460"/>
      <c r="AI206" s="460"/>
      <c r="AJ206" s="428"/>
      <c r="AK206" s="428"/>
      <c r="AL206" s="142"/>
      <c r="AM206" s="358"/>
      <c r="AN206" s="358"/>
      <c r="AO206" s="358"/>
    </row>
    <row r="207" spans="1:41" s="143" customFormat="1" ht="30" hidden="1">
      <c r="A207" s="138">
        <v>10</v>
      </c>
      <c r="B207" s="328" t="s">
        <v>418</v>
      </c>
      <c r="C207" s="154" t="s">
        <v>419</v>
      </c>
      <c r="D207" s="154"/>
      <c r="E207" s="138" t="s">
        <v>410</v>
      </c>
      <c r="F207" s="155" t="s">
        <v>54</v>
      </c>
      <c r="G207" s="427">
        <f t="shared" si="156"/>
        <v>499</v>
      </c>
      <c r="H207" s="427">
        <v>475</v>
      </c>
      <c r="I207" s="427">
        <v>24</v>
      </c>
      <c r="J207" s="428">
        <v>0</v>
      </c>
      <c r="K207" s="460">
        <f t="shared" si="180"/>
        <v>0</v>
      </c>
      <c r="L207" s="428"/>
      <c r="M207" s="428"/>
      <c r="N207" s="460"/>
      <c r="O207" s="428"/>
      <c r="P207" s="428"/>
      <c r="Q207" s="444">
        <f t="shared" si="181"/>
        <v>499</v>
      </c>
      <c r="R207" s="428">
        <v>471.6</v>
      </c>
      <c r="S207" s="428">
        <v>27.4</v>
      </c>
      <c r="T207" s="428"/>
      <c r="U207" s="428">
        <f t="shared" si="182"/>
        <v>499</v>
      </c>
      <c r="V207" s="428">
        <f t="shared" si="183"/>
        <v>471.6</v>
      </c>
      <c r="W207" s="428">
        <f t="shared" si="183"/>
        <v>27.4</v>
      </c>
      <c r="X207" s="425">
        <f t="shared" si="157"/>
        <v>0</v>
      </c>
      <c r="Y207" s="428"/>
      <c r="Z207" s="428"/>
      <c r="AA207" s="428"/>
      <c r="AB207" s="460"/>
      <c r="AC207" s="460"/>
      <c r="AD207" s="428">
        <f>+AE207+AF207</f>
        <v>499</v>
      </c>
      <c r="AE207" s="460">
        <v>471.6</v>
      </c>
      <c r="AF207" s="460">
        <v>27.4</v>
      </c>
      <c r="AG207" s="428"/>
      <c r="AH207" s="460"/>
      <c r="AI207" s="460"/>
      <c r="AJ207" s="428"/>
      <c r="AK207" s="428"/>
      <c r="AL207" s="142"/>
      <c r="AM207" s="358"/>
      <c r="AN207" s="358"/>
      <c r="AO207" s="358"/>
    </row>
    <row r="208" spans="1:41" s="143" customFormat="1" ht="60" hidden="1">
      <c r="A208" s="138">
        <v>14</v>
      </c>
      <c r="B208" s="328" t="s">
        <v>424</v>
      </c>
      <c r="C208" s="154" t="s">
        <v>419</v>
      </c>
      <c r="D208" s="154"/>
      <c r="E208" s="147" t="s">
        <v>413</v>
      </c>
      <c r="F208" s="155" t="s">
        <v>55</v>
      </c>
      <c r="G208" s="427">
        <f t="shared" si="156"/>
        <v>299</v>
      </c>
      <c r="H208" s="427">
        <v>285</v>
      </c>
      <c r="I208" s="427">
        <v>14</v>
      </c>
      <c r="J208" s="428">
        <v>0</v>
      </c>
      <c r="K208" s="460">
        <f t="shared" si="180"/>
        <v>0</v>
      </c>
      <c r="L208" s="428"/>
      <c r="M208" s="428"/>
      <c r="N208" s="460"/>
      <c r="O208" s="428"/>
      <c r="P208" s="428"/>
      <c r="Q208" s="444">
        <f t="shared" si="181"/>
        <v>299</v>
      </c>
      <c r="R208" s="428">
        <v>282.60000000000002</v>
      </c>
      <c r="S208" s="428">
        <v>16.399999999999999</v>
      </c>
      <c r="T208" s="428"/>
      <c r="U208" s="428">
        <f t="shared" si="182"/>
        <v>299</v>
      </c>
      <c r="V208" s="428">
        <f t="shared" si="183"/>
        <v>282.60000000000002</v>
      </c>
      <c r="W208" s="428">
        <f t="shared" si="183"/>
        <v>16.399999999999999</v>
      </c>
      <c r="X208" s="425">
        <f t="shared" si="157"/>
        <v>0</v>
      </c>
      <c r="Y208" s="428"/>
      <c r="Z208" s="428"/>
      <c r="AA208" s="428"/>
      <c r="AB208" s="460"/>
      <c r="AC208" s="460"/>
      <c r="AD208" s="428">
        <f>+AE208+AF208</f>
        <v>299</v>
      </c>
      <c r="AE208" s="460">
        <v>282.60000000000002</v>
      </c>
      <c r="AF208" s="460">
        <v>16.399999999999999</v>
      </c>
      <c r="AG208" s="428"/>
      <c r="AH208" s="460"/>
      <c r="AI208" s="460"/>
      <c r="AJ208" s="428"/>
      <c r="AK208" s="428"/>
      <c r="AL208" s="142"/>
      <c r="AM208" s="358"/>
      <c r="AN208" s="358"/>
      <c r="AO208" s="358"/>
    </row>
    <row r="209" spans="1:41" s="143" customFormat="1" ht="75" hidden="1">
      <c r="A209" s="138">
        <v>15</v>
      </c>
      <c r="B209" s="328" t="s">
        <v>425</v>
      </c>
      <c r="C209" s="154" t="s">
        <v>426</v>
      </c>
      <c r="D209" s="154"/>
      <c r="E209" s="138" t="s">
        <v>427</v>
      </c>
      <c r="F209" s="155" t="s">
        <v>55</v>
      </c>
      <c r="G209" s="427">
        <f t="shared" si="156"/>
        <v>200</v>
      </c>
      <c r="H209" s="427">
        <v>190</v>
      </c>
      <c r="I209" s="427">
        <v>10</v>
      </c>
      <c r="J209" s="428">
        <v>0</v>
      </c>
      <c r="K209" s="460">
        <f>+L209+M209</f>
        <v>0</v>
      </c>
      <c r="L209" s="428">
        <f>+H209-R209</f>
        <v>0</v>
      </c>
      <c r="M209" s="428">
        <f>+I209-S209</f>
        <v>0</v>
      </c>
      <c r="N209" s="460"/>
      <c r="O209" s="428"/>
      <c r="P209" s="428"/>
      <c r="Q209" s="444">
        <f>+R209+S209</f>
        <v>200</v>
      </c>
      <c r="R209" s="428">
        <v>190</v>
      </c>
      <c r="S209" s="428">
        <v>10</v>
      </c>
      <c r="T209" s="428"/>
      <c r="U209" s="428">
        <f t="shared" si="182"/>
        <v>152.07999999999998</v>
      </c>
      <c r="V209" s="428">
        <f t="shared" si="183"/>
        <v>143.63999999999999</v>
      </c>
      <c r="W209" s="428">
        <f t="shared" si="183"/>
        <v>8.44</v>
      </c>
      <c r="X209" s="425">
        <f t="shared" si="157"/>
        <v>0</v>
      </c>
      <c r="Y209" s="428"/>
      <c r="Z209" s="428"/>
      <c r="AA209" s="428"/>
      <c r="AB209" s="460"/>
      <c r="AC209" s="460"/>
      <c r="AD209" s="428">
        <f>+AE209+AF209</f>
        <v>152.07999999999998</v>
      </c>
      <c r="AE209" s="460">
        <v>143.63999999999999</v>
      </c>
      <c r="AF209" s="460">
        <v>8.44</v>
      </c>
      <c r="AG209" s="428">
        <f>+AH209+AI209</f>
        <v>47.92</v>
      </c>
      <c r="AH209" s="460">
        <v>46.36</v>
      </c>
      <c r="AI209" s="460">
        <v>1.56</v>
      </c>
      <c r="AJ209" s="428">
        <f>+AD209+AG209</f>
        <v>200</v>
      </c>
      <c r="AK209" s="428">
        <f t="shared" ref="AK209:AL209" si="186">+AE209+AH209</f>
        <v>190</v>
      </c>
      <c r="AL209" s="428">
        <f t="shared" si="186"/>
        <v>10</v>
      </c>
      <c r="AM209" s="358"/>
      <c r="AN209" s="358"/>
      <c r="AO209" s="358"/>
    </row>
    <row r="210" spans="1:41" s="143" customFormat="1" ht="75" hidden="1">
      <c r="A210" s="138">
        <v>16</v>
      </c>
      <c r="B210" s="329" t="s">
        <v>805</v>
      </c>
      <c r="C210" s="154" t="s">
        <v>428</v>
      </c>
      <c r="D210" s="154"/>
      <c r="E210" s="138" t="s">
        <v>128</v>
      </c>
      <c r="F210" s="155" t="s">
        <v>55</v>
      </c>
      <c r="G210" s="427">
        <f t="shared" si="156"/>
        <v>1000</v>
      </c>
      <c r="H210" s="427">
        <v>952</v>
      </c>
      <c r="I210" s="427">
        <v>48</v>
      </c>
      <c r="J210" s="428">
        <v>0</v>
      </c>
      <c r="K210" s="460">
        <f t="shared" si="180"/>
        <v>0</v>
      </c>
      <c r="L210" s="428"/>
      <c r="M210" s="428"/>
      <c r="N210" s="460"/>
      <c r="O210" s="428"/>
      <c r="P210" s="428"/>
      <c r="Q210" s="444">
        <f t="shared" si="181"/>
        <v>1000</v>
      </c>
      <c r="R210" s="428">
        <v>945</v>
      </c>
      <c r="S210" s="428">
        <v>55</v>
      </c>
      <c r="T210" s="428"/>
      <c r="U210" s="428">
        <f t="shared" si="182"/>
        <v>1000</v>
      </c>
      <c r="V210" s="428">
        <f t="shared" si="183"/>
        <v>945</v>
      </c>
      <c r="W210" s="428">
        <f t="shared" si="183"/>
        <v>55</v>
      </c>
      <c r="X210" s="425">
        <f t="shared" si="157"/>
        <v>0</v>
      </c>
      <c r="Y210" s="428"/>
      <c r="Z210" s="428"/>
      <c r="AA210" s="428"/>
      <c r="AB210" s="460"/>
      <c r="AC210" s="460"/>
      <c r="AD210" s="428">
        <f>+AE210+AF210</f>
        <v>1000</v>
      </c>
      <c r="AE210" s="460">
        <v>945</v>
      </c>
      <c r="AF210" s="460">
        <v>55</v>
      </c>
      <c r="AG210" s="428"/>
      <c r="AH210" s="460"/>
      <c r="AI210" s="460"/>
      <c r="AJ210" s="428"/>
      <c r="AK210" s="428"/>
      <c r="AL210" s="142"/>
      <c r="AM210" s="358"/>
      <c r="AN210" s="358"/>
      <c r="AO210" s="358"/>
    </row>
    <row r="211" spans="1:41" s="143" customFormat="1" ht="60" hidden="1">
      <c r="A211" s="138">
        <v>11</v>
      </c>
      <c r="B211" s="328" t="s">
        <v>420</v>
      </c>
      <c r="C211" s="154" t="s">
        <v>395</v>
      </c>
      <c r="D211" s="154"/>
      <c r="E211" s="147" t="s">
        <v>421</v>
      </c>
      <c r="F211" s="155" t="s">
        <v>54</v>
      </c>
      <c r="G211" s="427">
        <f>H211+I211</f>
        <v>1998</v>
      </c>
      <c r="H211" s="427">
        <v>1903</v>
      </c>
      <c r="I211" s="427">
        <v>95</v>
      </c>
      <c r="J211" s="428">
        <v>0</v>
      </c>
      <c r="K211" s="460">
        <f>+L211+M211</f>
        <v>20.324100000000001</v>
      </c>
      <c r="L211" s="428"/>
      <c r="M211" s="428">
        <f>+I211-S211</f>
        <v>20.324100000000001</v>
      </c>
      <c r="N211" s="460">
        <f>+O211+P211</f>
        <v>31.305039999999963</v>
      </c>
      <c r="O211" s="428">
        <f>+R211-H211</f>
        <v>31.305039999999963</v>
      </c>
      <c r="P211" s="428"/>
      <c r="Q211" s="444">
        <f t="shared" si="181"/>
        <v>2008.9809399999999</v>
      </c>
      <c r="R211" s="428">
        <v>1934.30504</v>
      </c>
      <c r="S211" s="428">
        <v>74.675899999999999</v>
      </c>
      <c r="T211" s="428"/>
      <c r="U211" s="428">
        <f>+V211+W211</f>
        <v>0</v>
      </c>
      <c r="V211" s="428">
        <f t="shared" si="183"/>
        <v>0</v>
      </c>
      <c r="W211" s="428">
        <f t="shared" si="183"/>
        <v>0</v>
      </c>
      <c r="X211" s="425">
        <f>Y211+Z211</f>
        <v>0</v>
      </c>
      <c r="Y211" s="428"/>
      <c r="Z211" s="428"/>
      <c r="AA211" s="428"/>
      <c r="AB211" s="460"/>
      <c r="AC211" s="460"/>
      <c r="AD211" s="428"/>
      <c r="AE211" s="460"/>
      <c r="AF211" s="460"/>
      <c r="AG211" s="427">
        <f t="shared" ref="AG211:AG216" si="187">AH211+AI211</f>
        <v>2008.9809399999999</v>
      </c>
      <c r="AH211" s="427">
        <v>1934.30504</v>
      </c>
      <c r="AI211" s="427">
        <v>74.675899999999999</v>
      </c>
      <c r="AJ211" s="428"/>
      <c r="AK211" s="428"/>
      <c r="AL211" s="142"/>
      <c r="AM211" s="358"/>
      <c r="AN211" s="358"/>
      <c r="AO211" s="358"/>
    </row>
    <row r="212" spans="1:41" s="143" customFormat="1" ht="30" hidden="1">
      <c r="A212" s="138">
        <v>12</v>
      </c>
      <c r="B212" s="328" t="s">
        <v>422</v>
      </c>
      <c r="C212" s="154" t="s">
        <v>412</v>
      </c>
      <c r="D212" s="154"/>
      <c r="E212" s="138"/>
      <c r="F212" s="155" t="s">
        <v>54</v>
      </c>
      <c r="G212" s="427">
        <f>H212+I212</f>
        <v>250</v>
      </c>
      <c r="H212" s="427">
        <v>238</v>
      </c>
      <c r="I212" s="427">
        <v>12</v>
      </c>
      <c r="J212" s="428">
        <v>0</v>
      </c>
      <c r="K212" s="460">
        <f t="shared" si="180"/>
        <v>0</v>
      </c>
      <c r="L212" s="428"/>
      <c r="M212" s="428"/>
      <c r="N212" s="460"/>
      <c r="O212" s="428"/>
      <c r="P212" s="428"/>
      <c r="Q212" s="444">
        <f t="shared" si="181"/>
        <v>250</v>
      </c>
      <c r="R212" s="428">
        <v>238</v>
      </c>
      <c r="S212" s="428">
        <v>12</v>
      </c>
      <c r="T212" s="428"/>
      <c r="U212" s="428">
        <f>+V212+W212</f>
        <v>0</v>
      </c>
      <c r="V212" s="428">
        <f t="shared" si="183"/>
        <v>0</v>
      </c>
      <c r="W212" s="428">
        <f t="shared" si="183"/>
        <v>0</v>
      </c>
      <c r="X212" s="425">
        <f>Y212+Z212</f>
        <v>0</v>
      </c>
      <c r="Y212" s="428"/>
      <c r="Z212" s="428"/>
      <c r="AA212" s="428"/>
      <c r="AB212" s="460"/>
      <c r="AC212" s="460"/>
      <c r="AD212" s="428"/>
      <c r="AE212" s="460"/>
      <c r="AF212" s="460"/>
      <c r="AG212" s="427">
        <f t="shared" si="187"/>
        <v>250</v>
      </c>
      <c r="AH212" s="427">
        <v>238</v>
      </c>
      <c r="AI212" s="427">
        <v>12</v>
      </c>
      <c r="AJ212" s="428"/>
      <c r="AK212" s="428"/>
      <c r="AL212" s="142"/>
      <c r="AM212" s="358"/>
      <c r="AN212" s="358"/>
      <c r="AO212" s="358"/>
    </row>
    <row r="213" spans="1:41" s="143" customFormat="1" ht="75" hidden="1">
      <c r="A213" s="138">
        <v>13</v>
      </c>
      <c r="B213" s="328" t="s">
        <v>423</v>
      </c>
      <c r="C213" s="154" t="s">
        <v>406</v>
      </c>
      <c r="D213" s="154"/>
      <c r="E213" s="138" t="s">
        <v>94</v>
      </c>
      <c r="F213" s="155" t="s">
        <v>55</v>
      </c>
      <c r="G213" s="427">
        <f>H213+I213</f>
        <v>251</v>
      </c>
      <c r="H213" s="427">
        <v>239</v>
      </c>
      <c r="I213" s="427">
        <v>12</v>
      </c>
      <c r="J213" s="428">
        <v>0</v>
      </c>
      <c r="K213" s="460">
        <f t="shared" si="180"/>
        <v>0</v>
      </c>
      <c r="L213" s="428"/>
      <c r="M213" s="428"/>
      <c r="N213" s="460"/>
      <c r="O213" s="428"/>
      <c r="P213" s="428"/>
      <c r="Q213" s="444">
        <f t="shared" si="181"/>
        <v>251</v>
      </c>
      <c r="R213" s="428">
        <v>239</v>
      </c>
      <c r="S213" s="428">
        <v>12</v>
      </c>
      <c r="T213" s="428"/>
      <c r="U213" s="428">
        <f>+V213+W213</f>
        <v>0</v>
      </c>
      <c r="V213" s="428">
        <f t="shared" si="183"/>
        <v>0</v>
      </c>
      <c r="W213" s="428">
        <f t="shared" si="183"/>
        <v>0</v>
      </c>
      <c r="X213" s="425">
        <f>Y213+Z213</f>
        <v>0</v>
      </c>
      <c r="Y213" s="428"/>
      <c r="Z213" s="428"/>
      <c r="AA213" s="428"/>
      <c r="AB213" s="460"/>
      <c r="AC213" s="460"/>
      <c r="AD213" s="428"/>
      <c r="AE213" s="460"/>
      <c r="AF213" s="460"/>
      <c r="AG213" s="427">
        <f t="shared" si="187"/>
        <v>251</v>
      </c>
      <c r="AH213" s="427">
        <v>239</v>
      </c>
      <c r="AI213" s="427">
        <v>12</v>
      </c>
      <c r="AJ213" s="428"/>
      <c r="AK213" s="428"/>
      <c r="AL213" s="142"/>
      <c r="AM213" s="358"/>
      <c r="AN213" s="358"/>
      <c r="AO213" s="358"/>
    </row>
    <row r="214" spans="1:41" s="143" customFormat="1" ht="45" hidden="1">
      <c r="A214" s="138">
        <v>17</v>
      </c>
      <c r="B214" s="328" t="s">
        <v>429</v>
      </c>
      <c r="C214" s="154" t="s">
        <v>395</v>
      </c>
      <c r="D214" s="154"/>
      <c r="E214" s="138" t="s">
        <v>430</v>
      </c>
      <c r="F214" s="155" t="s">
        <v>55</v>
      </c>
      <c r="G214" s="427">
        <f t="shared" si="156"/>
        <v>200</v>
      </c>
      <c r="H214" s="427">
        <v>190</v>
      </c>
      <c r="I214" s="427">
        <v>10</v>
      </c>
      <c r="J214" s="428">
        <v>0</v>
      </c>
      <c r="K214" s="460">
        <f t="shared" si="180"/>
        <v>0</v>
      </c>
      <c r="L214" s="428"/>
      <c r="M214" s="428"/>
      <c r="N214" s="460"/>
      <c r="O214" s="428"/>
      <c r="P214" s="428"/>
      <c r="Q214" s="444">
        <f t="shared" si="181"/>
        <v>200</v>
      </c>
      <c r="R214" s="428">
        <v>190</v>
      </c>
      <c r="S214" s="428">
        <v>10</v>
      </c>
      <c r="T214" s="428"/>
      <c r="U214" s="428">
        <f t="shared" si="182"/>
        <v>0</v>
      </c>
      <c r="V214" s="428">
        <f t="shared" si="183"/>
        <v>0</v>
      </c>
      <c r="W214" s="428">
        <f t="shared" si="183"/>
        <v>0</v>
      </c>
      <c r="X214" s="425">
        <f t="shared" si="157"/>
        <v>0</v>
      </c>
      <c r="Y214" s="428"/>
      <c r="Z214" s="428"/>
      <c r="AA214" s="428"/>
      <c r="AB214" s="460"/>
      <c r="AC214" s="460"/>
      <c r="AD214" s="428"/>
      <c r="AE214" s="460"/>
      <c r="AF214" s="460"/>
      <c r="AG214" s="427">
        <f t="shared" si="187"/>
        <v>200</v>
      </c>
      <c r="AH214" s="427">
        <v>190</v>
      </c>
      <c r="AI214" s="427">
        <v>10</v>
      </c>
      <c r="AJ214" s="428"/>
      <c r="AK214" s="428"/>
      <c r="AL214" s="142"/>
      <c r="AM214" s="358"/>
      <c r="AN214" s="358"/>
      <c r="AO214" s="358"/>
    </row>
    <row r="215" spans="1:41" s="143" customFormat="1" ht="75" hidden="1">
      <c r="A215" s="138">
        <v>18</v>
      </c>
      <c r="B215" s="328" t="s">
        <v>431</v>
      </c>
      <c r="C215" s="154" t="s">
        <v>426</v>
      </c>
      <c r="D215" s="154"/>
      <c r="E215" s="138" t="s">
        <v>94</v>
      </c>
      <c r="F215" s="155" t="s">
        <v>55</v>
      </c>
      <c r="G215" s="427">
        <f t="shared" si="156"/>
        <v>251</v>
      </c>
      <c r="H215" s="427">
        <v>239</v>
      </c>
      <c r="I215" s="427">
        <v>12</v>
      </c>
      <c r="J215" s="428">
        <v>0</v>
      </c>
      <c r="K215" s="460">
        <f t="shared" si="180"/>
        <v>0</v>
      </c>
      <c r="L215" s="428"/>
      <c r="M215" s="428"/>
      <c r="N215" s="460"/>
      <c r="O215" s="428"/>
      <c r="P215" s="428"/>
      <c r="Q215" s="444">
        <f t="shared" si="181"/>
        <v>251</v>
      </c>
      <c r="R215" s="428">
        <v>239</v>
      </c>
      <c r="S215" s="428">
        <v>12</v>
      </c>
      <c r="T215" s="428"/>
      <c r="U215" s="428">
        <f t="shared" si="182"/>
        <v>0</v>
      </c>
      <c r="V215" s="428">
        <f t="shared" si="183"/>
        <v>0</v>
      </c>
      <c r="W215" s="428">
        <f t="shared" si="183"/>
        <v>0</v>
      </c>
      <c r="X215" s="425">
        <f t="shared" si="157"/>
        <v>0</v>
      </c>
      <c r="Y215" s="428"/>
      <c r="Z215" s="428"/>
      <c r="AA215" s="428"/>
      <c r="AB215" s="460"/>
      <c r="AC215" s="460"/>
      <c r="AD215" s="428"/>
      <c r="AE215" s="460"/>
      <c r="AF215" s="460"/>
      <c r="AG215" s="427">
        <f t="shared" si="187"/>
        <v>251</v>
      </c>
      <c r="AH215" s="427">
        <v>239</v>
      </c>
      <c r="AI215" s="427">
        <v>12</v>
      </c>
      <c r="AJ215" s="428"/>
      <c r="AK215" s="428"/>
      <c r="AL215" s="142"/>
      <c r="AM215" s="358"/>
      <c r="AN215" s="358"/>
      <c r="AO215" s="358"/>
    </row>
    <row r="216" spans="1:41" s="143" customFormat="1" ht="75" hidden="1">
      <c r="A216" s="138">
        <v>19</v>
      </c>
      <c r="B216" s="328" t="s">
        <v>432</v>
      </c>
      <c r="C216" s="154" t="s">
        <v>428</v>
      </c>
      <c r="D216" s="154"/>
      <c r="E216" s="138" t="s">
        <v>94</v>
      </c>
      <c r="F216" s="155" t="s">
        <v>55</v>
      </c>
      <c r="G216" s="427">
        <f t="shared" si="156"/>
        <v>250.95</v>
      </c>
      <c r="H216" s="427">
        <v>238.95</v>
      </c>
      <c r="I216" s="427">
        <v>12</v>
      </c>
      <c r="J216" s="428">
        <v>0</v>
      </c>
      <c r="K216" s="460">
        <f t="shared" si="180"/>
        <v>0</v>
      </c>
      <c r="L216" s="428"/>
      <c r="M216" s="428"/>
      <c r="N216" s="460"/>
      <c r="O216" s="428"/>
      <c r="P216" s="428"/>
      <c r="Q216" s="444">
        <f t="shared" si="181"/>
        <v>250.95</v>
      </c>
      <c r="R216" s="428">
        <v>238.95</v>
      </c>
      <c r="S216" s="428">
        <v>12</v>
      </c>
      <c r="T216" s="428"/>
      <c r="U216" s="428">
        <f t="shared" si="182"/>
        <v>0</v>
      </c>
      <c r="V216" s="428">
        <f t="shared" si="183"/>
        <v>0</v>
      </c>
      <c r="W216" s="428">
        <f t="shared" si="183"/>
        <v>0</v>
      </c>
      <c r="X216" s="425">
        <f t="shared" si="157"/>
        <v>0</v>
      </c>
      <c r="Y216" s="428"/>
      <c r="Z216" s="428"/>
      <c r="AA216" s="428"/>
      <c r="AB216" s="460"/>
      <c r="AC216" s="460"/>
      <c r="AD216" s="428"/>
      <c r="AE216" s="460"/>
      <c r="AF216" s="460"/>
      <c r="AG216" s="427">
        <f t="shared" si="187"/>
        <v>250.95</v>
      </c>
      <c r="AH216" s="427">
        <v>238.95</v>
      </c>
      <c r="AI216" s="427">
        <v>12</v>
      </c>
      <c r="AJ216" s="428"/>
      <c r="AK216" s="428"/>
      <c r="AL216" s="142"/>
      <c r="AM216" s="358"/>
      <c r="AN216" s="358"/>
      <c r="AO216" s="358"/>
    </row>
    <row r="217" spans="1:41" s="14" customFormat="1" ht="23.25" customHeight="1">
      <c r="A217" s="4" t="s">
        <v>1000</v>
      </c>
      <c r="B217" s="485" t="s">
        <v>434</v>
      </c>
      <c r="C217" s="402"/>
      <c r="D217" s="402"/>
      <c r="E217" s="401">
        <v>0</v>
      </c>
      <c r="F217" s="401"/>
      <c r="G217" s="426">
        <f>SUM(G218:G221)</f>
        <v>1504.2799999999997</v>
      </c>
      <c r="H217" s="426">
        <f>SUM(H218:H221)</f>
        <v>1432.65</v>
      </c>
      <c r="I217" s="426">
        <f>SUM(I218:I221)</f>
        <v>71.63</v>
      </c>
      <c r="J217" s="426">
        <f>SUM(J218:J221)</f>
        <v>0</v>
      </c>
      <c r="K217" s="426">
        <f t="shared" ref="K217:AI217" si="188">SUM(K218:K221)</f>
        <v>58.240000000000023</v>
      </c>
      <c r="L217" s="426">
        <f t="shared" si="188"/>
        <v>55.100000000000023</v>
      </c>
      <c r="M217" s="426">
        <f t="shared" si="188"/>
        <v>3.139999999999997</v>
      </c>
      <c r="N217" s="426">
        <f t="shared" si="188"/>
        <v>58.240000000000023</v>
      </c>
      <c r="O217" s="426">
        <f t="shared" si="188"/>
        <v>55.100000000000023</v>
      </c>
      <c r="P217" s="426">
        <f t="shared" si="188"/>
        <v>3.1400000000000006</v>
      </c>
      <c r="Q217" s="426">
        <f t="shared" si="188"/>
        <v>1504.2800000000002</v>
      </c>
      <c r="R217" s="426">
        <f t="shared" si="188"/>
        <v>1432.65</v>
      </c>
      <c r="S217" s="426">
        <f t="shared" si="188"/>
        <v>71.63000000000001</v>
      </c>
      <c r="T217" s="426">
        <f t="shared" si="188"/>
        <v>0</v>
      </c>
      <c r="U217" s="426">
        <f t="shared" si="188"/>
        <v>1004.4000000000001</v>
      </c>
      <c r="V217" s="426">
        <f t="shared" si="188"/>
        <v>952.53</v>
      </c>
      <c r="W217" s="426">
        <f t="shared" si="188"/>
        <v>51.870000000000005</v>
      </c>
      <c r="X217" s="426">
        <f t="shared" si="188"/>
        <v>270.74</v>
      </c>
      <c r="Y217" s="426">
        <f t="shared" si="188"/>
        <v>257.85000000000002</v>
      </c>
      <c r="Z217" s="426">
        <f t="shared" si="188"/>
        <v>12.89</v>
      </c>
      <c r="AA217" s="426">
        <f t="shared" si="188"/>
        <v>364.36</v>
      </c>
      <c r="AB217" s="426">
        <f t="shared" si="188"/>
        <v>345.68</v>
      </c>
      <c r="AC217" s="426">
        <f t="shared" si="188"/>
        <v>18.68</v>
      </c>
      <c r="AD217" s="426">
        <f t="shared" si="188"/>
        <v>369.3</v>
      </c>
      <c r="AE217" s="426">
        <f t="shared" si="188"/>
        <v>349</v>
      </c>
      <c r="AF217" s="426">
        <f t="shared" si="188"/>
        <v>20.3</v>
      </c>
      <c r="AG217" s="426">
        <f t="shared" si="188"/>
        <v>499.88</v>
      </c>
      <c r="AH217" s="426">
        <f t="shared" si="188"/>
        <v>480.12</v>
      </c>
      <c r="AI217" s="426">
        <f t="shared" si="188"/>
        <v>19.760000000000002</v>
      </c>
      <c r="AJ217" s="426"/>
      <c r="AK217" s="426">
        <f>SUM(AK218:AK221)</f>
        <v>0</v>
      </c>
      <c r="AL217" s="16"/>
      <c r="AM217" s="357">
        <f>+'NĂM 2022'!K71+'NĂM 2023'!N86+'NĂM 2024'!J78+'NĂM 2025'!J75</f>
        <v>1504.28</v>
      </c>
      <c r="AN217" s="357">
        <f>+'NĂM 2022'!L71+'NĂM 2023'!O86+'NĂM 2024'!K78+'NĂM 2025'!K75</f>
        <v>1432.65</v>
      </c>
      <c r="AO217" s="357">
        <f>+'NĂM 2022'!M71+'NĂM 2023'!P86+'NĂM 2024'!L78+'NĂM 2025'!L75</f>
        <v>71.63</v>
      </c>
    </row>
    <row r="218" spans="1:41" ht="75" hidden="1">
      <c r="A218" s="8">
        <v>1</v>
      </c>
      <c r="B218" s="319" t="s">
        <v>435</v>
      </c>
      <c r="C218" s="8" t="s">
        <v>436</v>
      </c>
      <c r="D218" s="8"/>
      <c r="E218" s="8" t="s">
        <v>437</v>
      </c>
      <c r="F218" s="25" t="s">
        <v>52</v>
      </c>
      <c r="G218" s="425">
        <f t="shared" si="156"/>
        <v>270.74</v>
      </c>
      <c r="H218" s="425">
        <v>257.85000000000002</v>
      </c>
      <c r="I218" s="425">
        <v>12.89</v>
      </c>
      <c r="J218" s="431">
        <v>0</v>
      </c>
      <c r="K218" s="460">
        <f>+G218-Q218</f>
        <v>0</v>
      </c>
      <c r="L218" s="431"/>
      <c r="M218" s="431"/>
      <c r="N218" s="460"/>
      <c r="O218" s="431"/>
      <c r="P218" s="431"/>
      <c r="Q218" s="444">
        <f>+R218+S218</f>
        <v>270.74</v>
      </c>
      <c r="R218" s="431">
        <v>257.85000000000002</v>
      </c>
      <c r="S218" s="431">
        <v>12.89</v>
      </c>
      <c r="T218" s="431"/>
      <c r="U218" s="431">
        <f>+V218+W218</f>
        <v>270.74</v>
      </c>
      <c r="V218" s="431">
        <f>+Y218+AB218+AE218</f>
        <v>257.85000000000002</v>
      </c>
      <c r="W218" s="431">
        <f>+Z218+AC218+AF218</f>
        <v>12.89</v>
      </c>
      <c r="X218" s="425">
        <f t="shared" si="157"/>
        <v>270.74</v>
      </c>
      <c r="Y218" s="425">
        <v>257.85000000000002</v>
      </c>
      <c r="Z218" s="425">
        <v>12.89</v>
      </c>
      <c r="AA218" s="425"/>
      <c r="AB218" s="458"/>
      <c r="AC218" s="458"/>
      <c r="AD218" s="425"/>
      <c r="AE218" s="458"/>
      <c r="AF218" s="458"/>
      <c r="AG218" s="425"/>
      <c r="AH218" s="458"/>
      <c r="AI218" s="458"/>
      <c r="AJ218" s="425"/>
      <c r="AK218" s="431"/>
      <c r="AL218" s="15"/>
      <c r="AM218" s="482">
        <f>+G217-U217</f>
        <v>499.87999999999965</v>
      </c>
      <c r="AN218" s="482">
        <f>+H217-V217</f>
        <v>480.12000000000012</v>
      </c>
      <c r="AO218" s="482">
        <f>+I217-W217</f>
        <v>19.759999999999991</v>
      </c>
    </row>
    <row r="219" spans="1:41" ht="75" hidden="1">
      <c r="A219" s="8">
        <f>+A218+1</f>
        <v>2</v>
      </c>
      <c r="B219" s="319" t="s">
        <v>435</v>
      </c>
      <c r="C219" s="8" t="s">
        <v>436</v>
      </c>
      <c r="D219" s="8"/>
      <c r="E219" s="8" t="s">
        <v>437</v>
      </c>
      <c r="F219" s="8" t="s">
        <v>53</v>
      </c>
      <c r="G219" s="425">
        <f t="shared" si="156"/>
        <v>328.34</v>
      </c>
      <c r="H219" s="425">
        <v>312.7</v>
      </c>
      <c r="I219" s="425">
        <v>15.64</v>
      </c>
      <c r="J219" s="431">
        <v>0</v>
      </c>
      <c r="K219" s="460"/>
      <c r="L219" s="431"/>
      <c r="M219" s="431"/>
      <c r="N219" s="460">
        <f>+O219+P219</f>
        <v>36.020000000000017</v>
      </c>
      <c r="O219" s="431">
        <f>+R219-H219</f>
        <v>32.980000000000018</v>
      </c>
      <c r="P219" s="431">
        <f>+S219-I219</f>
        <v>3.0399999999999991</v>
      </c>
      <c r="Q219" s="444">
        <f t="shared" ref="Q219:Q220" si="189">+R219+S219</f>
        <v>364.36</v>
      </c>
      <c r="R219" s="431">
        <v>345.68</v>
      </c>
      <c r="S219" s="431">
        <v>18.68</v>
      </c>
      <c r="T219" s="431"/>
      <c r="U219" s="431">
        <f t="shared" ref="U219:U221" si="190">+V219+W219</f>
        <v>364.36</v>
      </c>
      <c r="V219" s="431">
        <f t="shared" ref="V219:W221" si="191">+Y219+AB219+AE219</f>
        <v>345.68</v>
      </c>
      <c r="W219" s="431">
        <f t="shared" si="191"/>
        <v>18.68</v>
      </c>
      <c r="X219" s="425">
        <f t="shared" si="157"/>
        <v>0</v>
      </c>
      <c r="Y219" s="431"/>
      <c r="Z219" s="431"/>
      <c r="AA219" s="431">
        <f>+AB219+AC219</f>
        <v>364.36</v>
      </c>
      <c r="AB219" s="460">
        <v>345.68</v>
      </c>
      <c r="AC219" s="460">
        <v>18.68</v>
      </c>
      <c r="AD219" s="431"/>
      <c r="AE219" s="460"/>
      <c r="AF219" s="460"/>
      <c r="AG219" s="431"/>
      <c r="AH219" s="460"/>
      <c r="AI219" s="460"/>
      <c r="AJ219" s="431"/>
      <c r="AK219" s="431"/>
      <c r="AL219" s="15"/>
      <c r="AM219" s="482">
        <f>+AM218-AG217</f>
        <v>0</v>
      </c>
      <c r="AN219" s="482">
        <f t="shared" ref="AN219:AO219" si="192">+AN218-AH217</f>
        <v>0</v>
      </c>
      <c r="AO219" s="482">
        <f t="shared" si="192"/>
        <v>0</v>
      </c>
    </row>
    <row r="220" spans="1:41" ht="30" hidden="1">
      <c r="A220" s="8">
        <f t="shared" ref="A220:A221" si="193">+A219+1</f>
        <v>3</v>
      </c>
      <c r="B220" s="319" t="s">
        <v>440</v>
      </c>
      <c r="C220" s="8" t="s">
        <v>436</v>
      </c>
      <c r="D220" s="8"/>
      <c r="E220" s="8" t="s">
        <v>441</v>
      </c>
      <c r="F220" s="8" t="s">
        <v>55</v>
      </c>
      <c r="G220" s="425">
        <f>H220+I220</f>
        <v>424.3</v>
      </c>
      <c r="H220" s="425">
        <v>404.1</v>
      </c>
      <c r="I220" s="425">
        <v>20.2</v>
      </c>
      <c r="J220" s="431">
        <v>0</v>
      </c>
      <c r="K220" s="460">
        <f>+L220+M220</f>
        <v>55.100000000000023</v>
      </c>
      <c r="L220" s="431">
        <f>+H220-R220</f>
        <v>55.100000000000023</v>
      </c>
      <c r="M220" s="431"/>
      <c r="N220" s="460">
        <f>+O220+P220</f>
        <v>0.10000000000000142</v>
      </c>
      <c r="O220" s="431"/>
      <c r="P220" s="431">
        <f>+S220-I220</f>
        <v>0.10000000000000142</v>
      </c>
      <c r="Q220" s="444">
        <f t="shared" si="189"/>
        <v>369.3</v>
      </c>
      <c r="R220" s="431">
        <v>349</v>
      </c>
      <c r="S220" s="431">
        <v>20.3</v>
      </c>
      <c r="T220" s="431"/>
      <c r="U220" s="431">
        <f>+V220+W220</f>
        <v>369.3</v>
      </c>
      <c r="V220" s="431">
        <f>+Y220+AB220+AE220</f>
        <v>349</v>
      </c>
      <c r="W220" s="431">
        <f>+Z220+AC220+AF220</f>
        <v>20.3</v>
      </c>
      <c r="X220" s="425">
        <f>Y220+Z220</f>
        <v>0</v>
      </c>
      <c r="Y220" s="431"/>
      <c r="Z220" s="431"/>
      <c r="AA220" s="431"/>
      <c r="AB220" s="460"/>
      <c r="AC220" s="460"/>
      <c r="AD220" s="431">
        <f>+AE220+AF220</f>
        <v>369.3</v>
      </c>
      <c r="AE220" s="460">
        <v>349</v>
      </c>
      <c r="AF220" s="460">
        <v>20.3</v>
      </c>
      <c r="AG220" s="431"/>
      <c r="AH220" s="460"/>
      <c r="AI220" s="460"/>
      <c r="AJ220" s="431"/>
      <c r="AK220" s="431"/>
      <c r="AL220" s="15"/>
      <c r="AM220" s="482"/>
      <c r="AN220" s="482"/>
      <c r="AO220" s="482"/>
    </row>
    <row r="221" spans="1:41" ht="45" hidden="1">
      <c r="A221" s="8">
        <f t="shared" si="193"/>
        <v>4</v>
      </c>
      <c r="B221" s="331" t="s">
        <v>438</v>
      </c>
      <c r="C221" s="8" t="s">
        <v>436</v>
      </c>
      <c r="D221" s="8"/>
      <c r="E221" s="8" t="s">
        <v>439</v>
      </c>
      <c r="F221" s="8" t="s">
        <v>54</v>
      </c>
      <c r="G221" s="425">
        <f t="shared" si="156"/>
        <v>480.9</v>
      </c>
      <c r="H221" s="425">
        <v>458</v>
      </c>
      <c r="I221" s="425">
        <v>22.9</v>
      </c>
      <c r="J221" s="431">
        <v>0</v>
      </c>
      <c r="K221" s="460">
        <f>+L221+M221</f>
        <v>3.139999999999997</v>
      </c>
      <c r="L221" s="431"/>
      <c r="M221" s="431">
        <f>+I221-S221</f>
        <v>3.139999999999997</v>
      </c>
      <c r="N221" s="460">
        <f>+O221+P221</f>
        <v>22.120000000000005</v>
      </c>
      <c r="O221" s="431">
        <f>+R221-H221</f>
        <v>22.120000000000005</v>
      </c>
      <c r="P221" s="431"/>
      <c r="Q221" s="431">
        <f>+R221+S221</f>
        <v>499.88</v>
      </c>
      <c r="R221" s="460">
        <v>480.12</v>
      </c>
      <c r="S221" s="460">
        <v>19.760000000000002</v>
      </c>
      <c r="T221" s="431"/>
      <c r="U221" s="431">
        <f t="shared" si="190"/>
        <v>0</v>
      </c>
      <c r="V221" s="431">
        <f t="shared" si="191"/>
        <v>0</v>
      </c>
      <c r="W221" s="431">
        <f t="shared" si="191"/>
        <v>0</v>
      </c>
      <c r="X221" s="425">
        <f t="shared" si="157"/>
        <v>0</v>
      </c>
      <c r="Y221" s="431"/>
      <c r="Z221" s="431"/>
      <c r="AA221" s="431"/>
      <c r="AB221" s="460"/>
      <c r="AC221" s="460"/>
      <c r="AD221" s="431"/>
      <c r="AE221" s="460"/>
      <c r="AF221" s="460"/>
      <c r="AG221" s="431">
        <f>+AH221+AI221</f>
        <v>499.88</v>
      </c>
      <c r="AH221" s="460">
        <v>480.12</v>
      </c>
      <c r="AI221" s="460">
        <v>19.760000000000002</v>
      </c>
      <c r="AJ221" s="431"/>
      <c r="AK221" s="431"/>
      <c r="AL221" s="15"/>
      <c r="AM221" s="482"/>
      <c r="AN221" s="482"/>
      <c r="AO221" s="482"/>
    </row>
    <row r="222" spans="1:41" s="14" customFormat="1" ht="23.25" customHeight="1">
      <c r="A222" s="4" t="s">
        <v>1001</v>
      </c>
      <c r="B222" s="483" t="s">
        <v>443</v>
      </c>
      <c r="C222" s="4"/>
      <c r="D222" s="4"/>
      <c r="E222" s="401">
        <v>0</v>
      </c>
      <c r="F222" s="401"/>
      <c r="G222" s="426">
        <f>SUM(G223:G236)</f>
        <v>10094.74</v>
      </c>
      <c r="H222" s="426">
        <f t="shared" ref="H222:T222" si="194">SUM(H223:H236)</f>
        <v>9614.0400000000009</v>
      </c>
      <c r="I222" s="426">
        <f t="shared" si="194"/>
        <v>480.7</v>
      </c>
      <c r="J222" s="426">
        <f t="shared" si="194"/>
        <v>0</v>
      </c>
      <c r="K222" s="426">
        <f t="shared" si="194"/>
        <v>651.41000000000008</v>
      </c>
      <c r="L222" s="426">
        <f t="shared" si="194"/>
        <v>609.74000000000012</v>
      </c>
      <c r="M222" s="426">
        <f t="shared" si="194"/>
        <v>41.669999999999995</v>
      </c>
      <c r="N222" s="426">
        <f t="shared" si="194"/>
        <v>651.4100000000002</v>
      </c>
      <c r="O222" s="426">
        <f t="shared" si="194"/>
        <v>609.74000000000012</v>
      </c>
      <c r="P222" s="426">
        <f t="shared" si="194"/>
        <v>41.670000000000016</v>
      </c>
      <c r="Q222" s="426">
        <f t="shared" si="194"/>
        <v>10094.74</v>
      </c>
      <c r="R222" s="426">
        <f t="shared" si="194"/>
        <v>9614.0400000000009</v>
      </c>
      <c r="S222" s="426">
        <f t="shared" si="194"/>
        <v>480.7</v>
      </c>
      <c r="T222" s="426">
        <f t="shared" si="194"/>
        <v>0</v>
      </c>
      <c r="U222" s="426">
        <f t="shared" ref="U222:AF222" si="195">SUM(U223:U235)</f>
        <v>6739.96</v>
      </c>
      <c r="V222" s="426">
        <f t="shared" si="195"/>
        <v>6392</v>
      </c>
      <c r="W222" s="426">
        <f t="shared" si="195"/>
        <v>347.96</v>
      </c>
      <c r="X222" s="426">
        <f t="shared" si="195"/>
        <v>1816.87</v>
      </c>
      <c r="Y222" s="426">
        <f t="shared" si="195"/>
        <v>1730.35</v>
      </c>
      <c r="Z222" s="426">
        <f t="shared" si="195"/>
        <v>86.52</v>
      </c>
      <c r="AA222" s="426">
        <f t="shared" si="195"/>
        <v>2444.9899999999998</v>
      </c>
      <c r="AB222" s="426">
        <f t="shared" si="195"/>
        <v>2319.75</v>
      </c>
      <c r="AC222" s="426">
        <f t="shared" si="195"/>
        <v>125.24000000000001</v>
      </c>
      <c r="AD222" s="426">
        <f t="shared" si="195"/>
        <v>2478.1000000000004</v>
      </c>
      <c r="AE222" s="426">
        <f t="shared" si="195"/>
        <v>2341.8999999999996</v>
      </c>
      <c r="AF222" s="426">
        <f t="shared" si="195"/>
        <v>136.19999999999999</v>
      </c>
      <c r="AG222" s="426">
        <f>SUM(AG223:AG236)</f>
        <v>3354.78</v>
      </c>
      <c r="AH222" s="426">
        <f>SUM(AH223:AH236)</f>
        <v>3222.04</v>
      </c>
      <c r="AI222" s="426">
        <f>SUM(AI223:AI236)</f>
        <v>132.73999999999998</v>
      </c>
      <c r="AJ222" s="426"/>
      <c r="AK222" s="426">
        <f>SUM(AK223:AK235)</f>
        <v>0</v>
      </c>
      <c r="AL222" s="16"/>
      <c r="AM222" s="357">
        <f>+'NĂM 2022'!K73+'NĂM 2023'!N88+'NĂM 2024'!J80+'NĂM 2025'!J77</f>
        <v>10094.74</v>
      </c>
      <c r="AN222" s="357">
        <f>+'NĂM 2022'!L73+'NĂM 2023'!O88+'NĂM 2024'!K80+'NĂM 2025'!K77</f>
        <v>9614.0400000000009</v>
      </c>
      <c r="AO222" s="357">
        <f>+'NĂM 2022'!M73+'NĂM 2023'!P88+'NĂM 2024'!L80+'NĂM 2025'!L77</f>
        <v>480.7</v>
      </c>
    </row>
    <row r="223" spans="1:41" ht="60" hidden="1">
      <c r="A223" s="8">
        <v>1</v>
      </c>
      <c r="B223" s="319" t="s">
        <v>444</v>
      </c>
      <c r="C223" s="8" t="s">
        <v>445</v>
      </c>
      <c r="D223" s="8"/>
      <c r="E223" s="20" t="s">
        <v>446</v>
      </c>
      <c r="F223" s="8" t="s">
        <v>52</v>
      </c>
      <c r="G223" s="425">
        <f t="shared" si="156"/>
        <v>1396.87</v>
      </c>
      <c r="H223" s="425">
        <v>1330.35</v>
      </c>
      <c r="I223" s="425">
        <v>66.52</v>
      </c>
      <c r="J223" s="431">
        <v>0</v>
      </c>
      <c r="K223" s="460">
        <f>+G223-Q223</f>
        <v>0</v>
      </c>
      <c r="L223" s="431"/>
      <c r="M223" s="431"/>
      <c r="N223" s="460"/>
      <c r="O223" s="431"/>
      <c r="P223" s="431"/>
      <c r="Q223" s="444">
        <f>+R223+S223</f>
        <v>1396.87</v>
      </c>
      <c r="R223" s="431">
        <v>1330.35</v>
      </c>
      <c r="S223" s="431">
        <v>66.52</v>
      </c>
      <c r="T223" s="431"/>
      <c r="U223" s="431">
        <f>+V223+W223</f>
        <v>1396.87</v>
      </c>
      <c r="V223" s="431">
        <f>+Y223+AB223+AE223</f>
        <v>1330.35</v>
      </c>
      <c r="W223" s="431">
        <f>+Z223+AC223+AF223</f>
        <v>66.52</v>
      </c>
      <c r="X223" s="425">
        <f t="shared" si="157"/>
        <v>1396.87</v>
      </c>
      <c r="Y223" s="425">
        <v>1330.35</v>
      </c>
      <c r="Z223" s="425">
        <v>66.52</v>
      </c>
      <c r="AA223" s="425"/>
      <c r="AB223" s="458"/>
      <c r="AC223" s="458"/>
      <c r="AD223" s="425"/>
      <c r="AE223" s="458"/>
      <c r="AF223" s="458"/>
      <c r="AG223" s="425"/>
      <c r="AH223" s="458"/>
      <c r="AI223" s="458"/>
      <c r="AJ223" s="425"/>
      <c r="AK223" s="431"/>
      <c r="AL223" s="15"/>
      <c r="AM223" s="482">
        <f>+G222-U222</f>
        <v>3354.7799999999997</v>
      </c>
      <c r="AN223" s="482">
        <f>+H222-V222</f>
        <v>3222.0400000000009</v>
      </c>
      <c r="AO223" s="482">
        <f>+I222-W222</f>
        <v>132.74</v>
      </c>
    </row>
    <row r="224" spans="1:41" ht="75" hidden="1">
      <c r="A224" s="8">
        <f>+A223+1</f>
        <v>2</v>
      </c>
      <c r="B224" s="319" t="s">
        <v>447</v>
      </c>
      <c r="C224" s="8" t="s">
        <v>445</v>
      </c>
      <c r="D224" s="8"/>
      <c r="E224" s="8" t="s">
        <v>94</v>
      </c>
      <c r="F224" s="8" t="s">
        <v>52</v>
      </c>
      <c r="G224" s="425">
        <f t="shared" si="156"/>
        <v>420</v>
      </c>
      <c r="H224" s="425">
        <v>400</v>
      </c>
      <c r="I224" s="425">
        <v>20</v>
      </c>
      <c r="J224" s="431">
        <v>0</v>
      </c>
      <c r="K224" s="460">
        <f t="shared" ref="K224" si="196">+G224-Q224</f>
        <v>0</v>
      </c>
      <c r="L224" s="431"/>
      <c r="M224" s="431"/>
      <c r="N224" s="460"/>
      <c r="O224" s="431"/>
      <c r="P224" s="431"/>
      <c r="Q224" s="444">
        <f t="shared" ref="Q224:Q230" si="197">+R224+S224</f>
        <v>420</v>
      </c>
      <c r="R224" s="431">
        <v>400</v>
      </c>
      <c r="S224" s="431">
        <v>20</v>
      </c>
      <c r="T224" s="431"/>
      <c r="U224" s="431">
        <f t="shared" ref="U224:U235" si="198">+V224+W224</f>
        <v>420</v>
      </c>
      <c r="V224" s="431">
        <f t="shared" ref="V224:W235" si="199">+Y224+AB224+AE224</f>
        <v>400</v>
      </c>
      <c r="W224" s="431">
        <f t="shared" si="199"/>
        <v>20</v>
      </c>
      <c r="X224" s="425">
        <f t="shared" si="157"/>
        <v>420</v>
      </c>
      <c r="Y224" s="425">
        <v>400</v>
      </c>
      <c r="Z224" s="425">
        <v>20</v>
      </c>
      <c r="AA224" s="425"/>
      <c r="AB224" s="458"/>
      <c r="AC224" s="458"/>
      <c r="AD224" s="425"/>
      <c r="AE224" s="458"/>
      <c r="AF224" s="458"/>
      <c r="AG224" s="425"/>
      <c r="AH224" s="458"/>
      <c r="AI224" s="458"/>
      <c r="AJ224" s="425"/>
      <c r="AK224" s="431"/>
      <c r="AL224" s="15"/>
      <c r="AM224" s="354">
        <f>+AM223-AG222</f>
        <v>0</v>
      </c>
      <c r="AN224" s="354">
        <f t="shared" ref="AN224:AO224" si="200">+AN223-AH222</f>
        <v>0</v>
      </c>
      <c r="AO224" s="354">
        <f t="shared" si="200"/>
        <v>0</v>
      </c>
    </row>
    <row r="225" spans="1:41" ht="60" hidden="1">
      <c r="A225" s="8">
        <f t="shared" ref="A225:A236" si="201">+A224+1</f>
        <v>3</v>
      </c>
      <c r="B225" s="332" t="s">
        <v>448</v>
      </c>
      <c r="C225" s="8" t="s">
        <v>449</v>
      </c>
      <c r="D225" s="8"/>
      <c r="E225" s="20" t="s">
        <v>450</v>
      </c>
      <c r="F225" s="8" t="s">
        <v>53</v>
      </c>
      <c r="G225" s="425">
        <f t="shared" si="156"/>
        <v>1365</v>
      </c>
      <c r="H225" s="425">
        <v>1300</v>
      </c>
      <c r="I225" s="425">
        <v>65</v>
      </c>
      <c r="J225" s="431"/>
      <c r="K225" s="460">
        <f>+L225+M225</f>
        <v>63.799999999999955</v>
      </c>
      <c r="L225" s="431">
        <f>+H225-R225</f>
        <v>63.799999999999955</v>
      </c>
      <c r="M225" s="431"/>
      <c r="N225" s="460">
        <f>+O225+P225</f>
        <v>6.9000000000000057</v>
      </c>
      <c r="O225" s="431"/>
      <c r="P225" s="431">
        <f>+S225-I225</f>
        <v>6.9000000000000057</v>
      </c>
      <c r="Q225" s="444">
        <f t="shared" si="197"/>
        <v>1308.1000000000001</v>
      </c>
      <c r="R225" s="431">
        <v>1236.2</v>
      </c>
      <c r="S225" s="431">
        <v>71.900000000000006</v>
      </c>
      <c r="T225" s="431"/>
      <c r="U225" s="431">
        <f t="shared" si="198"/>
        <v>1308.1000000000001</v>
      </c>
      <c r="V225" s="431">
        <f t="shared" si="199"/>
        <v>1236.2</v>
      </c>
      <c r="W225" s="431">
        <f t="shared" si="199"/>
        <v>71.900000000000006</v>
      </c>
      <c r="X225" s="425">
        <f t="shared" si="157"/>
        <v>0</v>
      </c>
      <c r="Y225" s="431"/>
      <c r="Z225" s="431"/>
      <c r="AA225" s="431"/>
      <c r="AB225" s="460"/>
      <c r="AC225" s="460"/>
      <c r="AD225" s="431">
        <f>+AE225+AF225</f>
        <v>1308.1000000000001</v>
      </c>
      <c r="AE225" s="460">
        <v>1236.2</v>
      </c>
      <c r="AF225" s="460">
        <v>71.900000000000006</v>
      </c>
      <c r="AG225" s="431"/>
      <c r="AH225" s="460"/>
      <c r="AI225" s="460"/>
      <c r="AJ225" s="431"/>
      <c r="AK225" s="431"/>
      <c r="AL225" s="15"/>
      <c r="AM225" s="482"/>
    </row>
    <row r="226" spans="1:41" ht="75" hidden="1">
      <c r="A226" s="8">
        <f t="shared" si="201"/>
        <v>4</v>
      </c>
      <c r="B226" s="319" t="s">
        <v>451</v>
      </c>
      <c r="C226" s="8" t="s">
        <v>452</v>
      </c>
      <c r="D226" s="8"/>
      <c r="E226" s="8" t="s">
        <v>94</v>
      </c>
      <c r="F226" s="8" t="s">
        <v>53</v>
      </c>
      <c r="G226" s="425">
        <f t="shared" si="156"/>
        <v>420</v>
      </c>
      <c r="H226" s="425">
        <v>400</v>
      </c>
      <c r="I226" s="425">
        <v>20</v>
      </c>
      <c r="J226" s="431">
        <v>0</v>
      </c>
      <c r="K226" s="460">
        <f>+L226+M226</f>
        <v>20.25</v>
      </c>
      <c r="L226" s="431">
        <f t="shared" ref="L226:M234" si="202">+H226-R226</f>
        <v>20.25</v>
      </c>
      <c r="M226" s="431"/>
      <c r="N226" s="460">
        <f>+O226+P226</f>
        <v>0.5</v>
      </c>
      <c r="O226" s="431"/>
      <c r="P226" s="431">
        <f>+S226-I226</f>
        <v>0.5</v>
      </c>
      <c r="Q226" s="444">
        <f t="shared" si="197"/>
        <v>400.25</v>
      </c>
      <c r="R226" s="431">
        <v>379.75</v>
      </c>
      <c r="S226" s="431">
        <v>20.5</v>
      </c>
      <c r="T226" s="431"/>
      <c r="U226" s="431">
        <f t="shared" si="198"/>
        <v>400.25</v>
      </c>
      <c r="V226" s="431">
        <f t="shared" si="199"/>
        <v>379.75</v>
      </c>
      <c r="W226" s="431">
        <f t="shared" si="199"/>
        <v>20.5</v>
      </c>
      <c r="X226" s="425">
        <f t="shared" si="157"/>
        <v>0</v>
      </c>
      <c r="Y226" s="431"/>
      <c r="Z226" s="431"/>
      <c r="AA226" s="431">
        <f>+AB226+AC226</f>
        <v>400.25</v>
      </c>
      <c r="AB226" s="460">
        <v>379.75</v>
      </c>
      <c r="AC226" s="460">
        <v>20.5</v>
      </c>
      <c r="AD226" s="431"/>
      <c r="AE226" s="460"/>
      <c r="AF226" s="460"/>
      <c r="AG226" s="431"/>
      <c r="AH226" s="460"/>
      <c r="AI226" s="460"/>
      <c r="AJ226" s="431"/>
      <c r="AK226" s="431"/>
      <c r="AL226" s="15"/>
    </row>
    <row r="227" spans="1:41" ht="60" hidden="1">
      <c r="A227" s="8">
        <f t="shared" si="201"/>
        <v>5</v>
      </c>
      <c r="B227" s="332" t="s">
        <v>453</v>
      </c>
      <c r="C227" s="8" t="s">
        <v>454</v>
      </c>
      <c r="D227" s="8"/>
      <c r="E227" s="20" t="s">
        <v>455</v>
      </c>
      <c r="F227" s="8" t="s">
        <v>53</v>
      </c>
      <c r="G227" s="425">
        <f t="shared" si="156"/>
        <v>1050</v>
      </c>
      <c r="H227" s="425">
        <v>1000</v>
      </c>
      <c r="I227" s="425">
        <v>50</v>
      </c>
      <c r="J227" s="431">
        <v>0</v>
      </c>
      <c r="K227" s="460">
        <f>+L227+M227</f>
        <v>333.3</v>
      </c>
      <c r="L227" s="431">
        <f t="shared" si="202"/>
        <v>320</v>
      </c>
      <c r="M227" s="431">
        <f t="shared" si="202"/>
        <v>13.299999999999997</v>
      </c>
      <c r="N227" s="460"/>
      <c r="O227" s="431"/>
      <c r="P227" s="431"/>
      <c r="Q227" s="444">
        <f t="shared" si="197"/>
        <v>716.7</v>
      </c>
      <c r="R227" s="431">
        <v>680</v>
      </c>
      <c r="S227" s="431">
        <v>36.700000000000003</v>
      </c>
      <c r="T227" s="431"/>
      <c r="U227" s="431">
        <f t="shared" si="198"/>
        <v>716.7</v>
      </c>
      <c r="V227" s="431">
        <f t="shared" si="199"/>
        <v>680</v>
      </c>
      <c r="W227" s="431">
        <f t="shared" si="199"/>
        <v>36.700000000000003</v>
      </c>
      <c r="X227" s="425">
        <f t="shared" si="157"/>
        <v>0</v>
      </c>
      <c r="Y227" s="431"/>
      <c r="Z227" s="431"/>
      <c r="AA227" s="431">
        <f>+AB227+AC227</f>
        <v>716.7</v>
      </c>
      <c r="AB227" s="460">
        <v>680</v>
      </c>
      <c r="AC227" s="460">
        <v>36.700000000000003</v>
      </c>
      <c r="AD227" s="431"/>
      <c r="AE227" s="460"/>
      <c r="AF227" s="460"/>
      <c r="AG227" s="431"/>
      <c r="AH227" s="460"/>
      <c r="AI227" s="460"/>
      <c r="AJ227" s="431"/>
      <c r="AK227" s="431"/>
      <c r="AL227" s="15"/>
    </row>
    <row r="228" spans="1:41" ht="75" hidden="1">
      <c r="A228" s="8">
        <f t="shared" si="201"/>
        <v>6</v>
      </c>
      <c r="B228" s="319" t="s">
        <v>456</v>
      </c>
      <c r="C228" s="8" t="s">
        <v>454</v>
      </c>
      <c r="D228" s="8"/>
      <c r="E228" s="8" t="s">
        <v>94</v>
      </c>
      <c r="F228" s="8" t="s">
        <v>54</v>
      </c>
      <c r="G228" s="425">
        <f t="shared" si="156"/>
        <v>420</v>
      </c>
      <c r="H228" s="425">
        <v>400</v>
      </c>
      <c r="I228" s="425">
        <v>20</v>
      </c>
      <c r="J228" s="431">
        <v>0</v>
      </c>
      <c r="K228" s="460">
        <f>+L228+M228</f>
        <v>3.1000000000000227</v>
      </c>
      <c r="L228" s="431">
        <f t="shared" si="202"/>
        <v>3.1000000000000227</v>
      </c>
      <c r="M228" s="431"/>
      <c r="N228" s="460">
        <f>+O228+P228</f>
        <v>3.1000000000000014</v>
      </c>
      <c r="O228" s="431"/>
      <c r="P228" s="431">
        <f>+S228-I228</f>
        <v>3.1000000000000014</v>
      </c>
      <c r="Q228" s="444">
        <f t="shared" si="197"/>
        <v>420</v>
      </c>
      <c r="R228" s="431">
        <v>396.9</v>
      </c>
      <c r="S228" s="431">
        <v>23.1</v>
      </c>
      <c r="T228" s="431"/>
      <c r="U228" s="431">
        <f t="shared" si="198"/>
        <v>420</v>
      </c>
      <c r="V228" s="431">
        <f t="shared" si="199"/>
        <v>396.9</v>
      </c>
      <c r="W228" s="431">
        <f t="shared" si="199"/>
        <v>23.1</v>
      </c>
      <c r="X228" s="425">
        <f t="shared" si="157"/>
        <v>0</v>
      </c>
      <c r="Y228" s="431"/>
      <c r="Z228" s="431"/>
      <c r="AA228" s="431"/>
      <c r="AB228" s="460"/>
      <c r="AC228" s="460"/>
      <c r="AD228" s="431">
        <f>+AE228+AF228</f>
        <v>420</v>
      </c>
      <c r="AE228" s="460">
        <v>396.9</v>
      </c>
      <c r="AF228" s="460">
        <v>23.1</v>
      </c>
      <c r="AG228" s="431"/>
      <c r="AH228" s="460"/>
      <c r="AI228" s="460"/>
      <c r="AJ228" s="431"/>
      <c r="AK228" s="431"/>
      <c r="AL228" s="15"/>
    </row>
    <row r="229" spans="1:41" ht="60" hidden="1">
      <c r="A229" s="8">
        <f t="shared" si="201"/>
        <v>7</v>
      </c>
      <c r="B229" s="332" t="s">
        <v>457</v>
      </c>
      <c r="C229" s="8" t="s">
        <v>449</v>
      </c>
      <c r="D229" s="8"/>
      <c r="E229" s="20" t="s">
        <v>458</v>
      </c>
      <c r="F229" s="8" t="s">
        <v>54</v>
      </c>
      <c r="G229" s="425">
        <f t="shared" si="156"/>
        <v>1155</v>
      </c>
      <c r="H229" s="425">
        <v>1100</v>
      </c>
      <c r="I229" s="425">
        <v>55</v>
      </c>
      <c r="J229" s="431">
        <v>0</v>
      </c>
      <c r="K229" s="460"/>
      <c r="L229" s="431"/>
      <c r="M229" s="431"/>
      <c r="N229" s="460">
        <f>+O229+P229</f>
        <v>173.04000000000002</v>
      </c>
      <c r="O229" s="431">
        <f>+R229-H229</f>
        <v>160</v>
      </c>
      <c r="P229" s="431">
        <f>+S229-I229</f>
        <v>13.040000000000006</v>
      </c>
      <c r="Q229" s="444">
        <f t="shared" si="197"/>
        <v>1328.04</v>
      </c>
      <c r="R229" s="431">
        <v>1260</v>
      </c>
      <c r="S229" s="431">
        <v>68.040000000000006</v>
      </c>
      <c r="T229" s="431"/>
      <c r="U229" s="431">
        <f t="shared" si="198"/>
        <v>1328.04</v>
      </c>
      <c r="V229" s="431">
        <f t="shared" si="199"/>
        <v>1260</v>
      </c>
      <c r="W229" s="431">
        <f t="shared" si="199"/>
        <v>68.040000000000006</v>
      </c>
      <c r="X229" s="425">
        <f t="shared" si="157"/>
        <v>0</v>
      </c>
      <c r="Y229" s="431"/>
      <c r="Z229" s="431"/>
      <c r="AA229" s="431">
        <f>+AB229+AC229</f>
        <v>1328.04</v>
      </c>
      <c r="AB229" s="460">
        <v>1260</v>
      </c>
      <c r="AC229" s="460">
        <v>68.040000000000006</v>
      </c>
      <c r="AD229" s="431"/>
      <c r="AE229" s="460"/>
      <c r="AF229" s="460"/>
      <c r="AG229" s="431"/>
      <c r="AH229" s="460"/>
      <c r="AI229" s="460"/>
      <c r="AJ229" s="431"/>
      <c r="AK229" s="431"/>
      <c r="AL229" s="15"/>
    </row>
    <row r="230" spans="1:41" ht="60" hidden="1">
      <c r="A230" s="8">
        <f>+A232+1</f>
        <v>10</v>
      </c>
      <c r="B230" s="319" t="s">
        <v>464</v>
      </c>
      <c r="C230" s="8" t="s">
        <v>463</v>
      </c>
      <c r="D230" s="8"/>
      <c r="E230" s="20" t="s">
        <v>461</v>
      </c>
      <c r="F230" s="8" t="s">
        <v>55</v>
      </c>
      <c r="G230" s="425">
        <f t="shared" ref="G230:G235" si="203">H230+I230</f>
        <v>822.87</v>
      </c>
      <c r="H230" s="425">
        <v>783.69</v>
      </c>
      <c r="I230" s="425">
        <v>39.18</v>
      </c>
      <c r="J230" s="431">
        <v>0</v>
      </c>
      <c r="K230" s="460">
        <f>+L230+M230</f>
        <v>74.8900000000001</v>
      </c>
      <c r="L230" s="431">
        <f t="shared" si="202"/>
        <v>74.8900000000001</v>
      </c>
      <c r="M230" s="431"/>
      <c r="N230" s="460">
        <f>+O230+P230</f>
        <v>2.0200000000000031</v>
      </c>
      <c r="O230" s="431"/>
      <c r="P230" s="431">
        <f>+S230-I230</f>
        <v>2.0200000000000031</v>
      </c>
      <c r="Q230" s="444">
        <f t="shared" si="197"/>
        <v>750</v>
      </c>
      <c r="R230" s="431">
        <v>708.8</v>
      </c>
      <c r="S230" s="431">
        <v>41.2</v>
      </c>
      <c r="T230" s="431"/>
      <c r="U230" s="431">
        <f t="shared" si="198"/>
        <v>750</v>
      </c>
      <c r="V230" s="431">
        <f t="shared" si="199"/>
        <v>708.8</v>
      </c>
      <c r="W230" s="431">
        <f t="shared" si="199"/>
        <v>41.2</v>
      </c>
      <c r="X230" s="425">
        <f t="shared" ref="X230:X235" si="204">Y230+Z230</f>
        <v>0</v>
      </c>
      <c r="Y230" s="431"/>
      <c r="Z230" s="431"/>
      <c r="AA230" s="431"/>
      <c r="AB230" s="460"/>
      <c r="AC230" s="460"/>
      <c r="AD230" s="431">
        <f>+AE230+AF230</f>
        <v>750</v>
      </c>
      <c r="AE230" s="460">
        <v>708.8</v>
      </c>
      <c r="AF230" s="460">
        <v>41.2</v>
      </c>
      <c r="AG230" s="431"/>
      <c r="AH230" s="460"/>
      <c r="AI230" s="460"/>
      <c r="AJ230" s="431"/>
      <c r="AK230" s="431"/>
      <c r="AL230" s="15"/>
    </row>
    <row r="231" spans="1:41" ht="60" hidden="1">
      <c r="A231" s="8">
        <f>+A229+1</f>
        <v>8</v>
      </c>
      <c r="B231" s="319" t="s">
        <v>459</v>
      </c>
      <c r="C231" s="8" t="s">
        <v>460</v>
      </c>
      <c r="D231" s="8"/>
      <c r="E231" s="20" t="s">
        <v>461</v>
      </c>
      <c r="F231" s="8" t="s">
        <v>54</v>
      </c>
      <c r="G231" s="425">
        <f>H231+I231</f>
        <v>840</v>
      </c>
      <c r="H231" s="425">
        <v>800</v>
      </c>
      <c r="I231" s="425">
        <v>40</v>
      </c>
      <c r="J231" s="431">
        <v>0</v>
      </c>
      <c r="K231" s="460">
        <f>+L231+M231</f>
        <v>140.00000000000006</v>
      </c>
      <c r="L231" s="431">
        <f t="shared" si="202"/>
        <v>127.70000000000005</v>
      </c>
      <c r="M231" s="431">
        <f t="shared" si="202"/>
        <v>12.3</v>
      </c>
      <c r="N231" s="460"/>
      <c r="O231" s="431"/>
      <c r="P231" s="431"/>
      <c r="Q231" s="431">
        <f>+R231+S231</f>
        <v>700</v>
      </c>
      <c r="R231" s="460">
        <v>672.3</v>
      </c>
      <c r="S231" s="460">
        <v>27.7</v>
      </c>
      <c r="T231" s="431"/>
      <c r="U231" s="431">
        <f>+V231+W231</f>
        <v>0</v>
      </c>
      <c r="V231" s="431">
        <f>+Y231+AB231+AE231</f>
        <v>0</v>
      </c>
      <c r="W231" s="431">
        <f>+Z231+AC231+AF231</f>
        <v>0</v>
      </c>
      <c r="X231" s="425">
        <f>Y231+Z231</f>
        <v>0</v>
      </c>
      <c r="Y231" s="431"/>
      <c r="Z231" s="431"/>
      <c r="AA231" s="431"/>
      <c r="AB231" s="460"/>
      <c r="AC231" s="460"/>
      <c r="AD231" s="431"/>
      <c r="AE231" s="460"/>
      <c r="AF231" s="460"/>
      <c r="AG231" s="431">
        <f>+AH231+AI231</f>
        <v>700</v>
      </c>
      <c r="AH231" s="460">
        <v>672.3</v>
      </c>
      <c r="AI231" s="460">
        <v>27.7</v>
      </c>
      <c r="AJ231" s="431"/>
      <c r="AK231" s="431"/>
      <c r="AL231" s="15"/>
    </row>
    <row r="232" spans="1:41" ht="75" hidden="1">
      <c r="A232" s="8">
        <f>+A231+1</f>
        <v>9</v>
      </c>
      <c r="B232" s="319" t="s">
        <v>462</v>
      </c>
      <c r="C232" s="8" t="s">
        <v>463</v>
      </c>
      <c r="D232" s="8"/>
      <c r="E232" s="8" t="s">
        <v>94</v>
      </c>
      <c r="F232" s="8" t="s">
        <v>54</v>
      </c>
      <c r="G232" s="425">
        <f>H232+I232</f>
        <v>420</v>
      </c>
      <c r="H232" s="425">
        <v>400</v>
      </c>
      <c r="I232" s="425">
        <v>20</v>
      </c>
      <c r="J232" s="431">
        <v>0</v>
      </c>
      <c r="K232" s="460">
        <f>+L232+M232</f>
        <v>3.379999999999999</v>
      </c>
      <c r="L232" s="431"/>
      <c r="M232" s="431">
        <f t="shared" si="202"/>
        <v>3.379999999999999</v>
      </c>
      <c r="N232" s="460">
        <f>+O232+P232</f>
        <v>3.3799999999999955</v>
      </c>
      <c r="O232" s="431">
        <f>+R232-H232</f>
        <v>3.3799999999999955</v>
      </c>
      <c r="P232" s="431"/>
      <c r="Q232" s="425">
        <f t="shared" ref="Q232:Q234" si="205">R232+S232</f>
        <v>420</v>
      </c>
      <c r="R232" s="425">
        <v>403.38</v>
      </c>
      <c r="S232" s="425">
        <v>16.62</v>
      </c>
      <c r="T232" s="431"/>
      <c r="U232" s="431">
        <f>+V232+W232</f>
        <v>0</v>
      </c>
      <c r="V232" s="431">
        <f>+Y232+AB232+AE232</f>
        <v>0</v>
      </c>
      <c r="W232" s="431">
        <f>+Z232+AC232+AF232</f>
        <v>0</v>
      </c>
      <c r="X232" s="425">
        <f>Y232+Z232</f>
        <v>0</v>
      </c>
      <c r="Y232" s="431"/>
      <c r="Z232" s="431"/>
      <c r="AA232" s="431"/>
      <c r="AB232" s="460"/>
      <c r="AC232" s="460"/>
      <c r="AD232" s="431"/>
      <c r="AE232" s="460"/>
      <c r="AF232" s="460"/>
      <c r="AG232" s="425">
        <f t="shared" ref="AG232:AG234" si="206">AH232+AI232</f>
        <v>420</v>
      </c>
      <c r="AH232" s="425">
        <v>403.38</v>
      </c>
      <c r="AI232" s="425">
        <v>16.62</v>
      </c>
      <c r="AJ232" s="431"/>
      <c r="AK232" s="431"/>
      <c r="AL232" s="15"/>
    </row>
    <row r="233" spans="1:41" ht="60" hidden="1">
      <c r="A233" s="8">
        <f>+A230+1</f>
        <v>11</v>
      </c>
      <c r="B233" s="319" t="s">
        <v>465</v>
      </c>
      <c r="C233" s="8" t="s">
        <v>454</v>
      </c>
      <c r="D233" s="8"/>
      <c r="E233" s="20" t="s">
        <v>458</v>
      </c>
      <c r="F233" s="8" t="s">
        <v>55</v>
      </c>
      <c r="G233" s="425">
        <f t="shared" si="203"/>
        <v>1260</v>
      </c>
      <c r="H233" s="425">
        <v>1200</v>
      </c>
      <c r="I233" s="425">
        <v>60</v>
      </c>
      <c r="J233" s="431">
        <v>0</v>
      </c>
      <c r="K233" s="460">
        <f>+L233+M233</f>
        <v>10.149999999999999</v>
      </c>
      <c r="L233" s="431"/>
      <c r="M233" s="431">
        <f t="shared" si="202"/>
        <v>10.149999999999999</v>
      </c>
      <c r="N233" s="460">
        <f>+O233+P233</f>
        <v>10.150000000000091</v>
      </c>
      <c r="O233" s="431">
        <f>+R233-H233</f>
        <v>10.150000000000091</v>
      </c>
      <c r="P233" s="431"/>
      <c r="Q233" s="425">
        <f t="shared" si="205"/>
        <v>1260</v>
      </c>
      <c r="R233" s="425">
        <v>1210.1500000000001</v>
      </c>
      <c r="S233" s="425">
        <v>49.85</v>
      </c>
      <c r="T233" s="431"/>
      <c r="U233" s="431">
        <f t="shared" si="198"/>
        <v>0</v>
      </c>
      <c r="V233" s="431">
        <f>+Y233+AB233+AE233</f>
        <v>0</v>
      </c>
      <c r="W233" s="431">
        <f t="shared" si="199"/>
        <v>0</v>
      </c>
      <c r="X233" s="425">
        <f t="shared" si="204"/>
        <v>0</v>
      </c>
      <c r="Y233" s="431"/>
      <c r="Z233" s="431"/>
      <c r="AA233" s="431"/>
      <c r="AB233" s="460"/>
      <c r="AC233" s="460"/>
      <c r="AD233" s="431"/>
      <c r="AE233" s="460"/>
      <c r="AF233" s="460"/>
      <c r="AG233" s="425">
        <f t="shared" si="206"/>
        <v>1260</v>
      </c>
      <c r="AH233" s="425">
        <v>1210.1500000000001</v>
      </c>
      <c r="AI233" s="425">
        <v>49.85</v>
      </c>
      <c r="AJ233" s="431"/>
      <c r="AK233" s="431"/>
      <c r="AL233" s="15"/>
    </row>
    <row r="234" spans="1:41" ht="60" hidden="1">
      <c r="A234" s="8">
        <f t="shared" si="201"/>
        <v>12</v>
      </c>
      <c r="B234" s="319" t="s">
        <v>1154</v>
      </c>
      <c r="C234" s="8" t="s">
        <v>454</v>
      </c>
      <c r="D234" s="8"/>
      <c r="E234" s="20" t="s">
        <v>467</v>
      </c>
      <c r="F234" s="8" t="s">
        <v>55</v>
      </c>
      <c r="G234" s="425">
        <f t="shared" si="203"/>
        <v>315</v>
      </c>
      <c r="H234" s="425">
        <v>300</v>
      </c>
      <c r="I234" s="425">
        <v>15</v>
      </c>
      <c r="J234" s="431">
        <v>0</v>
      </c>
      <c r="K234" s="460">
        <f>+L234+M234</f>
        <v>2.5399999999999991</v>
      </c>
      <c r="L234" s="431"/>
      <c r="M234" s="431">
        <f t="shared" si="202"/>
        <v>2.5399999999999991</v>
      </c>
      <c r="N234" s="460">
        <f>+O234+P234</f>
        <v>2.5400000000000205</v>
      </c>
      <c r="O234" s="431">
        <f>+R234-H234</f>
        <v>2.5400000000000205</v>
      </c>
      <c r="P234" s="431"/>
      <c r="Q234" s="425">
        <f t="shared" si="205"/>
        <v>315</v>
      </c>
      <c r="R234" s="425">
        <v>302.54000000000002</v>
      </c>
      <c r="S234" s="425">
        <v>12.46</v>
      </c>
      <c r="T234" s="431"/>
      <c r="U234" s="431">
        <f t="shared" si="198"/>
        <v>0</v>
      </c>
      <c r="V234" s="431">
        <f t="shared" si="199"/>
        <v>0</v>
      </c>
      <c r="W234" s="431">
        <f t="shared" si="199"/>
        <v>0</v>
      </c>
      <c r="X234" s="425">
        <f t="shared" si="204"/>
        <v>0</v>
      </c>
      <c r="Y234" s="431"/>
      <c r="Z234" s="431"/>
      <c r="AA234" s="431"/>
      <c r="AB234" s="460"/>
      <c r="AC234" s="460"/>
      <c r="AD234" s="431"/>
      <c r="AE234" s="460"/>
      <c r="AF234" s="460"/>
      <c r="AG234" s="425">
        <f t="shared" si="206"/>
        <v>315</v>
      </c>
      <c r="AH234" s="425">
        <v>302.54000000000002</v>
      </c>
      <c r="AI234" s="425">
        <v>12.46</v>
      </c>
      <c r="AJ234" s="431"/>
      <c r="AK234" s="431"/>
      <c r="AL234" s="15"/>
    </row>
    <row r="235" spans="1:41" ht="60" hidden="1">
      <c r="A235" s="8">
        <f t="shared" si="201"/>
        <v>13</v>
      </c>
      <c r="B235" s="319" t="s">
        <v>1155</v>
      </c>
      <c r="C235" s="8" t="s">
        <v>1156</v>
      </c>
      <c r="D235" s="8"/>
      <c r="E235" s="20"/>
      <c r="F235" s="8" t="s">
        <v>55</v>
      </c>
      <c r="G235" s="425">
        <f t="shared" si="203"/>
        <v>210</v>
      </c>
      <c r="H235" s="425">
        <v>200</v>
      </c>
      <c r="I235" s="425">
        <v>10</v>
      </c>
      <c r="J235" s="431">
        <v>0</v>
      </c>
      <c r="K235" s="460"/>
      <c r="L235" s="431"/>
      <c r="M235" s="431"/>
      <c r="N235" s="460">
        <f>+O235+P235</f>
        <v>149.78000000000003</v>
      </c>
      <c r="O235" s="431">
        <f>+R235-H235</f>
        <v>145.54000000000002</v>
      </c>
      <c r="P235" s="431">
        <f>+S235-I235</f>
        <v>4.24</v>
      </c>
      <c r="Q235" s="431">
        <f>+R235+S235</f>
        <v>359.78000000000003</v>
      </c>
      <c r="R235" s="460">
        <v>345.54</v>
      </c>
      <c r="S235" s="460">
        <v>14.24</v>
      </c>
      <c r="T235" s="431"/>
      <c r="U235" s="431">
        <f t="shared" si="198"/>
        <v>0</v>
      </c>
      <c r="V235" s="431">
        <f t="shared" si="199"/>
        <v>0</v>
      </c>
      <c r="W235" s="431">
        <f t="shared" si="199"/>
        <v>0</v>
      </c>
      <c r="X235" s="425">
        <f t="shared" si="204"/>
        <v>0</v>
      </c>
      <c r="Y235" s="431"/>
      <c r="Z235" s="431"/>
      <c r="AA235" s="431"/>
      <c r="AB235" s="460"/>
      <c r="AC235" s="460"/>
      <c r="AD235" s="431"/>
      <c r="AE235" s="460"/>
      <c r="AF235" s="460"/>
      <c r="AG235" s="431">
        <f>+AH235+AI235</f>
        <v>359.78000000000003</v>
      </c>
      <c r="AH235" s="460">
        <v>345.54</v>
      </c>
      <c r="AI235" s="460">
        <v>14.24</v>
      </c>
      <c r="AJ235" s="431"/>
      <c r="AK235" s="431"/>
      <c r="AL235" s="15"/>
    </row>
    <row r="236" spans="1:41" ht="45" hidden="1">
      <c r="A236" s="8">
        <f t="shared" si="201"/>
        <v>14</v>
      </c>
      <c r="B236" s="319" t="s">
        <v>1157</v>
      </c>
      <c r="C236" s="8" t="s">
        <v>445</v>
      </c>
      <c r="D236" s="8" t="s">
        <v>55</v>
      </c>
      <c r="E236" s="20"/>
      <c r="F236" s="8" t="s">
        <v>55</v>
      </c>
      <c r="G236" s="425"/>
      <c r="H236" s="425"/>
      <c r="I236" s="425"/>
      <c r="J236" s="431"/>
      <c r="K236" s="460"/>
      <c r="L236" s="431"/>
      <c r="M236" s="431"/>
      <c r="N236" s="431">
        <f>+O236+P236</f>
        <v>300</v>
      </c>
      <c r="O236" s="460">
        <v>288.13</v>
      </c>
      <c r="P236" s="460">
        <v>11.87</v>
      </c>
      <c r="Q236" s="431">
        <f>+R236+S236</f>
        <v>300</v>
      </c>
      <c r="R236" s="460">
        <v>288.13</v>
      </c>
      <c r="S236" s="460">
        <v>11.87</v>
      </c>
      <c r="T236" s="503" t="s">
        <v>1169</v>
      </c>
      <c r="U236" s="431"/>
      <c r="V236" s="431"/>
      <c r="W236" s="431"/>
      <c r="X236" s="425"/>
      <c r="Y236" s="431"/>
      <c r="Z236" s="431"/>
      <c r="AA236" s="431"/>
      <c r="AB236" s="460"/>
      <c r="AC236" s="460"/>
      <c r="AD236" s="431"/>
      <c r="AE236" s="460"/>
      <c r="AF236" s="460"/>
      <c r="AG236" s="431">
        <f>+AH236+AI236</f>
        <v>300</v>
      </c>
      <c r="AH236" s="460">
        <v>288.13</v>
      </c>
      <c r="AI236" s="460">
        <v>11.87</v>
      </c>
      <c r="AJ236" s="431"/>
      <c r="AK236" s="431"/>
      <c r="AL236" s="15"/>
    </row>
    <row r="237" spans="1:41" s="14" customFormat="1" ht="23.25" customHeight="1">
      <c r="A237" s="4" t="s">
        <v>1002</v>
      </c>
      <c r="B237" s="483" t="s">
        <v>472</v>
      </c>
      <c r="C237" s="402"/>
      <c r="D237" s="402"/>
      <c r="E237" s="401">
        <v>0</v>
      </c>
      <c r="F237" s="401"/>
      <c r="G237" s="426">
        <f>SUM(G238:G250)</f>
        <v>10098.000000000002</v>
      </c>
      <c r="H237" s="426">
        <f t="shared" ref="H237:S237" si="207">SUM(H238:H250)</f>
        <v>9617.14</v>
      </c>
      <c r="I237" s="426">
        <f t="shared" si="207"/>
        <v>480.85999999999996</v>
      </c>
      <c r="J237" s="426">
        <f t="shared" si="207"/>
        <v>0</v>
      </c>
      <c r="K237" s="426">
        <f t="shared" si="207"/>
        <v>456.67160000000007</v>
      </c>
      <c r="L237" s="426">
        <f t="shared" si="207"/>
        <v>417.67160000000007</v>
      </c>
      <c r="M237" s="426">
        <f t="shared" si="207"/>
        <v>39</v>
      </c>
      <c r="N237" s="426">
        <f t="shared" si="207"/>
        <v>456.67160000000013</v>
      </c>
      <c r="O237" s="426">
        <f t="shared" si="207"/>
        <v>417.67160000000013</v>
      </c>
      <c r="P237" s="426">
        <f t="shared" si="207"/>
        <v>38.999999999999993</v>
      </c>
      <c r="Q237" s="426">
        <f t="shared" si="207"/>
        <v>10098</v>
      </c>
      <c r="R237" s="426">
        <f t="shared" si="207"/>
        <v>9617.14</v>
      </c>
      <c r="S237" s="426">
        <f t="shared" si="207"/>
        <v>480.85999999999996</v>
      </c>
      <c r="T237" s="426"/>
      <c r="U237" s="426">
        <f t="shared" ref="U237:AI237" si="208">SUM(U238:U250)</f>
        <v>6733.7983999999997</v>
      </c>
      <c r="V237" s="426">
        <f t="shared" si="208"/>
        <v>6385.6484</v>
      </c>
      <c r="W237" s="426">
        <f t="shared" si="208"/>
        <v>348.15</v>
      </c>
      <c r="X237" s="426">
        <f t="shared" si="208"/>
        <v>1817.46</v>
      </c>
      <c r="Y237" s="426">
        <f t="shared" si="208"/>
        <v>1730.91</v>
      </c>
      <c r="Z237" s="426">
        <f t="shared" si="208"/>
        <v>86.55</v>
      </c>
      <c r="AA237" s="426">
        <f t="shared" si="208"/>
        <v>2437.3383999999996</v>
      </c>
      <c r="AB237" s="426">
        <f t="shared" si="208"/>
        <v>2312.0383999999999</v>
      </c>
      <c r="AC237" s="426">
        <f t="shared" si="208"/>
        <v>125.3</v>
      </c>
      <c r="AD237" s="426">
        <f t="shared" si="208"/>
        <v>2479</v>
      </c>
      <c r="AE237" s="426">
        <f t="shared" si="208"/>
        <v>2342.6999999999998</v>
      </c>
      <c r="AF237" s="426">
        <f t="shared" si="208"/>
        <v>136.30000000000001</v>
      </c>
      <c r="AG237" s="426">
        <f t="shared" si="208"/>
        <v>3364.2015999999999</v>
      </c>
      <c r="AH237" s="426">
        <f t="shared" si="208"/>
        <v>3231.4915999999998</v>
      </c>
      <c r="AI237" s="426">
        <f t="shared" si="208"/>
        <v>132.71</v>
      </c>
      <c r="AJ237" s="426"/>
      <c r="AK237" s="426">
        <f>SUM(AK238:AK250)</f>
        <v>0</v>
      </c>
      <c r="AL237" s="16"/>
      <c r="AM237" s="357">
        <f>+'NĂM 2022'!K76+'NĂM 2023'!N92+'NĂM 2024'!J85+'NĂM 2025'!J82</f>
        <v>10098</v>
      </c>
      <c r="AN237" s="357">
        <f>+'NĂM 2022'!L76+'NĂM 2023'!O92+'NĂM 2024'!K85+'NĂM 2025'!K82</f>
        <v>9617.14</v>
      </c>
      <c r="AO237" s="357">
        <f>+'NĂM 2022'!M76+'NĂM 2023'!P92+'NĂM 2024'!L85+'NĂM 2025'!L82</f>
        <v>480.86</v>
      </c>
    </row>
    <row r="238" spans="1:41" ht="75" hidden="1">
      <c r="A238" s="8">
        <v>1</v>
      </c>
      <c r="B238" s="319" t="s">
        <v>473</v>
      </c>
      <c r="C238" s="8" t="s">
        <v>474</v>
      </c>
      <c r="D238" s="8"/>
      <c r="E238" s="8" t="s">
        <v>475</v>
      </c>
      <c r="F238" s="8" t="s">
        <v>52</v>
      </c>
      <c r="G238" s="425">
        <f t="shared" ref="G238:G250" si="209">H238+I238</f>
        <v>1817.46</v>
      </c>
      <c r="H238" s="425">
        <v>1730.91</v>
      </c>
      <c r="I238" s="425">
        <v>86.55</v>
      </c>
      <c r="J238" s="431">
        <v>0</v>
      </c>
      <c r="K238" s="460">
        <f>+G238-Q238</f>
        <v>0</v>
      </c>
      <c r="L238" s="431"/>
      <c r="M238" s="431"/>
      <c r="N238" s="460"/>
      <c r="O238" s="431"/>
      <c r="P238" s="431"/>
      <c r="Q238" s="444">
        <v>1817.46</v>
      </c>
      <c r="R238" s="431">
        <v>1730.91</v>
      </c>
      <c r="S238" s="431">
        <v>86.55</v>
      </c>
      <c r="T238" s="431"/>
      <c r="U238" s="431">
        <f>+V238+W238</f>
        <v>1817.46</v>
      </c>
      <c r="V238" s="431">
        <f>+Y238+AB238+AE238</f>
        <v>1730.91</v>
      </c>
      <c r="W238" s="431">
        <f>+Z238+AC238+AF238</f>
        <v>86.55</v>
      </c>
      <c r="X238" s="425">
        <f t="shared" ref="X238:X250" si="210">Y238+Z238</f>
        <v>1817.46</v>
      </c>
      <c r="Y238" s="425">
        <v>1730.91</v>
      </c>
      <c r="Z238" s="425">
        <v>86.55</v>
      </c>
      <c r="AA238" s="425"/>
      <c r="AB238" s="458"/>
      <c r="AC238" s="458"/>
      <c r="AD238" s="425"/>
      <c r="AE238" s="458"/>
      <c r="AF238" s="458"/>
      <c r="AG238" s="425"/>
      <c r="AH238" s="458"/>
      <c r="AI238" s="458"/>
      <c r="AJ238" s="425"/>
      <c r="AK238" s="431"/>
      <c r="AL238" s="15"/>
      <c r="AM238" s="482">
        <f>+G237-U237</f>
        <v>3364.2016000000021</v>
      </c>
      <c r="AN238" s="482">
        <f>+H237-V237</f>
        <v>3231.4915999999994</v>
      </c>
      <c r="AO238" s="482">
        <f>+I237-W237</f>
        <v>132.70999999999998</v>
      </c>
    </row>
    <row r="239" spans="1:41" ht="75" hidden="1">
      <c r="A239" s="8">
        <f>+A238+1</f>
        <v>2</v>
      </c>
      <c r="B239" s="319" t="s">
        <v>476</v>
      </c>
      <c r="C239" s="8" t="s">
        <v>474</v>
      </c>
      <c r="D239" s="8"/>
      <c r="E239" s="8" t="s">
        <v>94</v>
      </c>
      <c r="F239" s="8" t="s">
        <v>53</v>
      </c>
      <c r="G239" s="425">
        <f t="shared" si="209"/>
        <v>468.3</v>
      </c>
      <c r="H239" s="425">
        <v>446</v>
      </c>
      <c r="I239" s="425">
        <v>22.3</v>
      </c>
      <c r="J239" s="431">
        <v>0</v>
      </c>
      <c r="K239" s="460"/>
      <c r="L239" s="431"/>
      <c r="M239" s="431"/>
      <c r="N239" s="460">
        <f>+O239+P239</f>
        <v>72.109999999999985</v>
      </c>
      <c r="O239" s="431">
        <f>+R239-H239</f>
        <v>64.259999999999991</v>
      </c>
      <c r="P239" s="431">
        <f>+S239-I239</f>
        <v>7.8499999999999979</v>
      </c>
      <c r="Q239" s="444">
        <v>540.41</v>
      </c>
      <c r="R239" s="431">
        <v>510.26</v>
      </c>
      <c r="S239" s="431">
        <v>30.15</v>
      </c>
      <c r="T239" s="431"/>
      <c r="U239" s="431">
        <f t="shared" ref="U239:U250" si="211">+V239+W239</f>
        <v>540.41</v>
      </c>
      <c r="V239" s="431">
        <f t="shared" ref="V239:W250" si="212">+Y239+AB239+AE239</f>
        <v>510.26</v>
      </c>
      <c r="W239" s="431">
        <f t="shared" si="212"/>
        <v>30.15</v>
      </c>
      <c r="X239" s="425">
        <f t="shared" si="210"/>
        <v>0</v>
      </c>
      <c r="Y239" s="431"/>
      <c r="Z239" s="431"/>
      <c r="AA239" s="431">
        <f>+AB239+AC239</f>
        <v>540.41</v>
      </c>
      <c r="AB239" s="460">
        <v>510.26</v>
      </c>
      <c r="AC239" s="460">
        <v>30.15</v>
      </c>
      <c r="AD239" s="431"/>
      <c r="AE239" s="460"/>
      <c r="AF239" s="460"/>
      <c r="AG239" s="431"/>
      <c r="AH239" s="460"/>
      <c r="AI239" s="460"/>
      <c r="AJ239" s="431"/>
      <c r="AK239" s="431"/>
      <c r="AL239" s="15"/>
      <c r="AM239" s="490">
        <f>+AM238-AG237</f>
        <v>0</v>
      </c>
      <c r="AN239" s="490">
        <f t="shared" ref="AN239:AO239" si="213">+AN238-AH237</f>
        <v>0</v>
      </c>
      <c r="AO239" s="490">
        <f t="shared" si="213"/>
        <v>0</v>
      </c>
    </row>
    <row r="240" spans="1:41" ht="75" hidden="1">
      <c r="A240" s="8">
        <f t="shared" ref="A240:A250" si="214">+A239+1</f>
        <v>3</v>
      </c>
      <c r="B240" s="319" t="s">
        <v>477</v>
      </c>
      <c r="C240" s="8" t="s">
        <v>478</v>
      </c>
      <c r="D240" s="8"/>
      <c r="E240" s="8" t="s">
        <v>94</v>
      </c>
      <c r="F240" s="8" t="s">
        <v>53</v>
      </c>
      <c r="G240" s="425">
        <f t="shared" si="209"/>
        <v>468.3</v>
      </c>
      <c r="H240" s="425">
        <v>446</v>
      </c>
      <c r="I240" s="425">
        <v>22.3</v>
      </c>
      <c r="J240" s="431">
        <v>0</v>
      </c>
      <c r="K240" s="460"/>
      <c r="L240" s="431"/>
      <c r="M240" s="431"/>
      <c r="N240" s="460">
        <f>+O240+P240</f>
        <v>72.099999999999994</v>
      </c>
      <c r="O240" s="431">
        <f>+R240-H240</f>
        <v>64.25</v>
      </c>
      <c r="P240" s="431">
        <f>+S240-I240</f>
        <v>7.8499999999999979</v>
      </c>
      <c r="Q240" s="444">
        <v>540.4</v>
      </c>
      <c r="R240" s="431">
        <v>510.25</v>
      </c>
      <c r="S240" s="431">
        <v>30.15</v>
      </c>
      <c r="T240" s="431"/>
      <c r="U240" s="431">
        <f t="shared" si="211"/>
        <v>540.4</v>
      </c>
      <c r="V240" s="431">
        <f t="shared" si="212"/>
        <v>510.25</v>
      </c>
      <c r="W240" s="431">
        <f t="shared" si="212"/>
        <v>30.15</v>
      </c>
      <c r="X240" s="425">
        <f t="shared" si="210"/>
        <v>0</v>
      </c>
      <c r="Y240" s="431"/>
      <c r="Z240" s="431"/>
      <c r="AA240" s="431">
        <f>+AB240+AC240</f>
        <v>540.4</v>
      </c>
      <c r="AB240" s="460">
        <v>510.25</v>
      </c>
      <c r="AC240" s="460">
        <v>30.15</v>
      </c>
      <c r="AD240" s="431"/>
      <c r="AE240" s="460"/>
      <c r="AF240" s="460"/>
      <c r="AG240" s="431"/>
      <c r="AH240" s="460"/>
      <c r="AI240" s="460"/>
      <c r="AJ240" s="431"/>
      <c r="AK240" s="431"/>
      <c r="AL240" s="15"/>
    </row>
    <row r="241" spans="1:41" ht="30" hidden="1">
      <c r="A241" s="8">
        <f t="shared" si="214"/>
        <v>4</v>
      </c>
      <c r="B241" s="319" t="s">
        <v>479</v>
      </c>
      <c r="C241" s="8" t="s">
        <v>472</v>
      </c>
      <c r="D241" s="8"/>
      <c r="E241" s="8" t="s">
        <v>480</v>
      </c>
      <c r="F241" s="8" t="s">
        <v>53</v>
      </c>
      <c r="G241" s="425">
        <f t="shared" si="209"/>
        <v>315</v>
      </c>
      <c r="H241" s="425">
        <v>300</v>
      </c>
      <c r="I241" s="425">
        <v>15</v>
      </c>
      <c r="J241" s="431">
        <v>0</v>
      </c>
      <c r="K241" s="460">
        <f>+L241+M241</f>
        <v>4.9309999999999832</v>
      </c>
      <c r="L241" s="431">
        <f>+H241-R241</f>
        <v>4.9309999999999832</v>
      </c>
      <c r="M241" s="431"/>
      <c r="N241" s="460"/>
      <c r="O241" s="431"/>
      <c r="P241" s="431"/>
      <c r="Q241" s="444">
        <v>310.06900000000002</v>
      </c>
      <c r="R241" s="431">
        <v>295.06900000000002</v>
      </c>
      <c r="S241" s="431">
        <v>15</v>
      </c>
      <c r="T241" s="431"/>
      <c r="U241" s="431">
        <f t="shared" si="211"/>
        <v>310.06900000000002</v>
      </c>
      <c r="V241" s="431">
        <f t="shared" si="212"/>
        <v>295.06900000000002</v>
      </c>
      <c r="W241" s="431">
        <f t="shared" si="212"/>
        <v>15</v>
      </c>
      <c r="X241" s="425">
        <f t="shared" si="210"/>
        <v>0</v>
      </c>
      <c r="Y241" s="431"/>
      <c r="Z241" s="431"/>
      <c r="AA241" s="431">
        <f>+AB241+AC241</f>
        <v>310.06900000000002</v>
      </c>
      <c r="AB241" s="460">
        <f>300-4.931</f>
        <v>295.06900000000002</v>
      </c>
      <c r="AC241" s="460">
        <v>15</v>
      </c>
      <c r="AD241" s="431"/>
      <c r="AE241" s="460"/>
      <c r="AF241" s="460"/>
      <c r="AG241" s="431"/>
      <c r="AH241" s="460"/>
      <c r="AI241" s="460"/>
      <c r="AJ241" s="431"/>
      <c r="AK241" s="431"/>
      <c r="AL241" s="15"/>
    </row>
    <row r="242" spans="1:41" ht="30" hidden="1">
      <c r="A242" s="8">
        <f t="shared" si="214"/>
        <v>5</v>
      </c>
      <c r="B242" s="319" t="s">
        <v>484</v>
      </c>
      <c r="C242" s="8" t="s">
        <v>482</v>
      </c>
      <c r="D242" s="8"/>
      <c r="E242" s="8" t="s">
        <v>483</v>
      </c>
      <c r="F242" s="8" t="s">
        <v>53</v>
      </c>
      <c r="G242" s="425">
        <f t="shared" si="209"/>
        <v>1050</v>
      </c>
      <c r="H242" s="425">
        <v>1000</v>
      </c>
      <c r="I242" s="425">
        <v>50</v>
      </c>
      <c r="J242" s="431">
        <v>0</v>
      </c>
      <c r="K242" s="460">
        <f>+L242+M242</f>
        <v>3.5406000000000404</v>
      </c>
      <c r="L242" s="431">
        <f>+H242-R242</f>
        <v>3.5406000000000404</v>
      </c>
      <c r="M242" s="431"/>
      <c r="N242" s="460"/>
      <c r="O242" s="431"/>
      <c r="P242" s="431"/>
      <c r="Q242" s="444">
        <v>1046.4594</v>
      </c>
      <c r="R242" s="431">
        <v>996.45939999999996</v>
      </c>
      <c r="S242" s="431">
        <v>50</v>
      </c>
      <c r="T242" s="431"/>
      <c r="U242" s="431">
        <f t="shared" si="211"/>
        <v>1046.4594</v>
      </c>
      <c r="V242" s="431">
        <f t="shared" si="212"/>
        <v>996.45939999999996</v>
      </c>
      <c r="W242" s="431">
        <f t="shared" si="212"/>
        <v>50</v>
      </c>
      <c r="X242" s="425">
        <f t="shared" si="210"/>
        <v>0</v>
      </c>
      <c r="Y242" s="431"/>
      <c r="Z242" s="431"/>
      <c r="AA242" s="431">
        <f>+AB242+AC242</f>
        <v>1046.4594</v>
      </c>
      <c r="AB242" s="460">
        <f>1000-3.5406</f>
        <v>996.45939999999996</v>
      </c>
      <c r="AC242" s="460">
        <v>50</v>
      </c>
      <c r="AD242" s="431"/>
      <c r="AE242" s="460"/>
      <c r="AF242" s="460"/>
      <c r="AG242" s="431"/>
      <c r="AH242" s="460"/>
      <c r="AI242" s="460"/>
      <c r="AJ242" s="431"/>
      <c r="AK242" s="431"/>
      <c r="AL242" s="15"/>
    </row>
    <row r="243" spans="1:41" ht="30" hidden="1">
      <c r="A243" s="8">
        <f t="shared" si="214"/>
        <v>6</v>
      </c>
      <c r="B243" s="319" t="s">
        <v>1158</v>
      </c>
      <c r="C243" s="8" t="s">
        <v>478</v>
      </c>
      <c r="D243" s="8"/>
      <c r="E243" s="8" t="s">
        <v>483</v>
      </c>
      <c r="F243" s="8" t="s">
        <v>54</v>
      </c>
      <c r="G243" s="425">
        <f>H243+I243</f>
        <v>1323</v>
      </c>
      <c r="H243" s="425">
        <v>1260</v>
      </c>
      <c r="I243" s="425">
        <v>63</v>
      </c>
      <c r="J243" s="431">
        <v>0</v>
      </c>
      <c r="K243" s="460">
        <f>+L243+M243</f>
        <v>9.2000000000000455</v>
      </c>
      <c r="L243" s="431">
        <f>+H243-R243</f>
        <v>9.2000000000000455</v>
      </c>
      <c r="M243" s="431"/>
      <c r="N243" s="460">
        <f>+O243+P243</f>
        <v>9.2999999999999972</v>
      </c>
      <c r="O243" s="431"/>
      <c r="P243" s="431">
        <f>+S243-I243</f>
        <v>9.2999999999999972</v>
      </c>
      <c r="Q243" s="444">
        <v>1323.1</v>
      </c>
      <c r="R243" s="431">
        <v>1250.8</v>
      </c>
      <c r="S243" s="431">
        <v>72.3</v>
      </c>
      <c r="T243" s="138" t="s">
        <v>1165</v>
      </c>
      <c r="U243" s="431">
        <f>+V243+W243</f>
        <v>1323.1</v>
      </c>
      <c r="V243" s="431">
        <f>+Y243+AB243+AE243</f>
        <v>1250.8</v>
      </c>
      <c r="W243" s="431">
        <f>+Z243+AC243+AF243</f>
        <v>72.3</v>
      </c>
      <c r="X243" s="425">
        <f>Y243+Z243</f>
        <v>0</v>
      </c>
      <c r="Y243" s="431"/>
      <c r="Z243" s="431"/>
      <c r="AA243" s="431"/>
      <c r="AB243" s="460"/>
      <c r="AC243" s="460"/>
      <c r="AD243" s="431">
        <f>+AE243+AF243</f>
        <v>1323.1</v>
      </c>
      <c r="AE243" s="460">
        <v>1250.8</v>
      </c>
      <c r="AF243" s="460">
        <v>72.3</v>
      </c>
      <c r="AG243" s="431"/>
      <c r="AH243" s="460"/>
      <c r="AI243" s="460"/>
      <c r="AJ243" s="431"/>
      <c r="AK243" s="431"/>
      <c r="AL243" s="15"/>
    </row>
    <row r="244" spans="1:41" ht="75" hidden="1">
      <c r="A244" s="8">
        <f t="shared" si="214"/>
        <v>7</v>
      </c>
      <c r="B244" s="319" t="s">
        <v>494</v>
      </c>
      <c r="C244" s="8" t="s">
        <v>495</v>
      </c>
      <c r="D244" s="8"/>
      <c r="E244" s="8" t="s">
        <v>496</v>
      </c>
      <c r="F244" s="8" t="s">
        <v>54</v>
      </c>
      <c r="G244" s="425">
        <f>H244+I244</f>
        <v>1050</v>
      </c>
      <c r="H244" s="425">
        <v>1000</v>
      </c>
      <c r="I244" s="425">
        <v>50</v>
      </c>
      <c r="J244" s="431"/>
      <c r="K244" s="460"/>
      <c r="L244" s="431"/>
      <c r="M244" s="431"/>
      <c r="N244" s="460">
        <f>+O244+P244</f>
        <v>105.90000000000009</v>
      </c>
      <c r="O244" s="431">
        <f>+R244-H244</f>
        <v>91.900000000000091</v>
      </c>
      <c r="P244" s="431">
        <f>+S244-I244</f>
        <v>14</v>
      </c>
      <c r="Q244" s="444">
        <v>1155.9000000000001</v>
      </c>
      <c r="R244" s="431">
        <v>1091.9000000000001</v>
      </c>
      <c r="S244" s="431">
        <v>64</v>
      </c>
      <c r="T244" s="431"/>
      <c r="U244" s="431">
        <f>+V244+W244</f>
        <v>1155.9000000000001</v>
      </c>
      <c r="V244" s="431">
        <f>+Y244+AB244+AE244</f>
        <v>1091.9000000000001</v>
      </c>
      <c r="W244" s="431">
        <f>+Z244+AC244+AF244</f>
        <v>64</v>
      </c>
      <c r="X244" s="425">
        <f>Y244+Z244</f>
        <v>0</v>
      </c>
      <c r="Y244" s="431"/>
      <c r="Z244" s="431"/>
      <c r="AA244" s="431"/>
      <c r="AB244" s="460"/>
      <c r="AC244" s="460"/>
      <c r="AD244" s="431">
        <f>+AE244+AF244</f>
        <v>1155.9000000000001</v>
      </c>
      <c r="AE244" s="460">
        <v>1091.9000000000001</v>
      </c>
      <c r="AF244" s="460">
        <v>64</v>
      </c>
      <c r="AG244" s="431"/>
      <c r="AH244" s="460"/>
      <c r="AI244" s="460"/>
      <c r="AJ244" s="431"/>
      <c r="AK244" s="431"/>
      <c r="AL244" s="15"/>
    </row>
    <row r="245" spans="1:41" ht="75" hidden="1">
      <c r="A245" s="8">
        <f t="shared" si="214"/>
        <v>8</v>
      </c>
      <c r="B245" s="319" t="s">
        <v>485</v>
      </c>
      <c r="C245" s="8" t="s">
        <v>486</v>
      </c>
      <c r="D245" s="8"/>
      <c r="E245" s="8" t="s">
        <v>128</v>
      </c>
      <c r="F245" s="8" t="s">
        <v>55</v>
      </c>
      <c r="G245" s="425">
        <f t="shared" si="209"/>
        <v>525</v>
      </c>
      <c r="H245" s="425">
        <v>500</v>
      </c>
      <c r="I245" s="425">
        <v>25</v>
      </c>
      <c r="J245" s="431"/>
      <c r="K245" s="460">
        <f t="shared" ref="K245:K248" si="215">+G245-Q245</f>
        <v>0</v>
      </c>
      <c r="L245" s="431"/>
      <c r="M245" s="431"/>
      <c r="N245" s="460"/>
      <c r="O245" s="431"/>
      <c r="P245" s="431"/>
      <c r="Q245" s="431">
        <f>+R245+S245</f>
        <v>525</v>
      </c>
      <c r="R245" s="460">
        <v>500</v>
      </c>
      <c r="S245" s="460">
        <v>25</v>
      </c>
      <c r="T245" s="431"/>
      <c r="U245" s="431">
        <f t="shared" si="211"/>
        <v>0</v>
      </c>
      <c r="V245" s="431">
        <f t="shared" si="212"/>
        <v>0</v>
      </c>
      <c r="W245" s="431">
        <f t="shared" si="212"/>
        <v>0</v>
      </c>
      <c r="X245" s="425">
        <f t="shared" si="210"/>
        <v>0</v>
      </c>
      <c r="Y245" s="431"/>
      <c r="Z245" s="431"/>
      <c r="AA245" s="431"/>
      <c r="AB245" s="460"/>
      <c r="AC245" s="460"/>
      <c r="AD245" s="431"/>
      <c r="AE245" s="460"/>
      <c r="AF245" s="460"/>
      <c r="AG245" s="431">
        <f>+AH245+AI245</f>
        <v>525</v>
      </c>
      <c r="AH245" s="460">
        <v>500</v>
      </c>
      <c r="AI245" s="460">
        <v>25</v>
      </c>
      <c r="AJ245" s="431"/>
      <c r="AK245" s="431"/>
      <c r="AL245" s="15"/>
    </row>
    <row r="246" spans="1:41" ht="75" hidden="1">
      <c r="A246" s="8">
        <f t="shared" si="214"/>
        <v>9</v>
      </c>
      <c r="B246" s="319" t="s">
        <v>489</v>
      </c>
      <c r="C246" s="8" t="s">
        <v>472</v>
      </c>
      <c r="D246" s="8"/>
      <c r="E246" s="8" t="s">
        <v>159</v>
      </c>
      <c r="F246" s="8" t="s">
        <v>55</v>
      </c>
      <c r="G246" s="425">
        <f t="shared" si="209"/>
        <v>509.25</v>
      </c>
      <c r="H246" s="425">
        <v>485</v>
      </c>
      <c r="I246" s="425">
        <v>24.25</v>
      </c>
      <c r="J246" s="431"/>
      <c r="K246" s="460">
        <f t="shared" si="215"/>
        <v>0</v>
      </c>
      <c r="L246" s="431"/>
      <c r="M246" s="431"/>
      <c r="N246" s="460"/>
      <c r="O246" s="431"/>
      <c r="P246" s="431"/>
      <c r="Q246" s="425">
        <f t="shared" ref="Q246:Q247" si="216">R246+S246</f>
        <v>509.25</v>
      </c>
      <c r="R246" s="425">
        <v>485</v>
      </c>
      <c r="S246" s="425">
        <v>24.25</v>
      </c>
      <c r="T246" s="431"/>
      <c r="U246" s="431">
        <f t="shared" si="211"/>
        <v>0</v>
      </c>
      <c r="V246" s="431">
        <f t="shared" si="212"/>
        <v>0</v>
      </c>
      <c r="W246" s="431">
        <f t="shared" si="212"/>
        <v>0</v>
      </c>
      <c r="X246" s="425">
        <f t="shared" si="210"/>
        <v>0</v>
      </c>
      <c r="Y246" s="431"/>
      <c r="Z246" s="431"/>
      <c r="AA246" s="431"/>
      <c r="AB246" s="460"/>
      <c r="AC246" s="460"/>
      <c r="AD246" s="431"/>
      <c r="AE246" s="460"/>
      <c r="AF246" s="460"/>
      <c r="AG246" s="425">
        <f t="shared" ref="AG246:AG247" si="217">AH246+AI246</f>
        <v>509.25</v>
      </c>
      <c r="AH246" s="425">
        <v>485</v>
      </c>
      <c r="AI246" s="425">
        <v>24.25</v>
      </c>
      <c r="AJ246" s="431"/>
      <c r="AK246" s="431"/>
      <c r="AL246" s="15"/>
    </row>
    <row r="247" spans="1:41" ht="45" hidden="1">
      <c r="A247" s="8">
        <f t="shared" si="214"/>
        <v>10</v>
      </c>
      <c r="B247" s="319" t="s">
        <v>490</v>
      </c>
      <c r="C247" s="8" t="s">
        <v>1176</v>
      </c>
      <c r="D247" s="8"/>
      <c r="E247" s="8" t="s">
        <v>491</v>
      </c>
      <c r="F247" s="8" t="s">
        <v>55</v>
      </c>
      <c r="G247" s="425">
        <f t="shared" si="209"/>
        <v>525</v>
      </c>
      <c r="H247" s="425">
        <v>500</v>
      </c>
      <c r="I247" s="425">
        <v>25</v>
      </c>
      <c r="J247" s="431"/>
      <c r="K247" s="460"/>
      <c r="L247" s="431"/>
      <c r="M247" s="431"/>
      <c r="N247" s="460">
        <f>+O247+P247</f>
        <v>197.26160000000004</v>
      </c>
      <c r="O247" s="431">
        <f>+R247-H247</f>
        <v>197.26160000000004</v>
      </c>
      <c r="P247" s="431">
        <f>+S247-I247</f>
        <v>0</v>
      </c>
      <c r="Q247" s="425">
        <f t="shared" si="216"/>
        <v>722.26160000000004</v>
      </c>
      <c r="R247" s="425">
        <v>697.26160000000004</v>
      </c>
      <c r="S247" s="425">
        <v>25</v>
      </c>
      <c r="T247" s="431"/>
      <c r="U247" s="431">
        <f t="shared" si="211"/>
        <v>0</v>
      </c>
      <c r="V247" s="431">
        <f t="shared" si="212"/>
        <v>0</v>
      </c>
      <c r="W247" s="431">
        <f t="shared" si="212"/>
        <v>0</v>
      </c>
      <c r="X247" s="425">
        <f t="shared" si="210"/>
        <v>0</v>
      </c>
      <c r="Y247" s="431"/>
      <c r="Z247" s="431"/>
      <c r="AA247" s="431"/>
      <c r="AB247" s="460"/>
      <c r="AC247" s="460"/>
      <c r="AD247" s="431"/>
      <c r="AE247" s="460"/>
      <c r="AF247" s="460"/>
      <c r="AG247" s="425">
        <f t="shared" si="217"/>
        <v>722.26160000000004</v>
      </c>
      <c r="AH247" s="425">
        <v>697.26160000000004</v>
      </c>
      <c r="AI247" s="425">
        <v>25</v>
      </c>
      <c r="AJ247" s="431"/>
      <c r="AK247" s="431"/>
      <c r="AL247" s="15"/>
    </row>
    <row r="248" spans="1:41" ht="45" hidden="1">
      <c r="A248" s="8">
        <f t="shared" si="214"/>
        <v>11</v>
      </c>
      <c r="B248" s="319" t="s">
        <v>1175</v>
      </c>
      <c r="C248" s="8" t="s">
        <v>1176</v>
      </c>
      <c r="D248" s="8"/>
      <c r="E248" s="8" t="s">
        <v>493</v>
      </c>
      <c r="F248" s="8" t="s">
        <v>55</v>
      </c>
      <c r="G248" s="425">
        <f t="shared" si="209"/>
        <v>630</v>
      </c>
      <c r="H248" s="425">
        <v>600</v>
      </c>
      <c r="I248" s="425">
        <v>30</v>
      </c>
      <c r="J248" s="431"/>
      <c r="K248" s="460">
        <f t="shared" si="215"/>
        <v>0</v>
      </c>
      <c r="L248" s="431"/>
      <c r="M248" s="431"/>
      <c r="N248" s="460"/>
      <c r="O248" s="431"/>
      <c r="P248" s="431"/>
      <c r="Q248" s="425">
        <f>R248+S248</f>
        <v>630</v>
      </c>
      <c r="R248" s="425">
        <v>600</v>
      </c>
      <c r="S248" s="425">
        <v>30</v>
      </c>
      <c r="T248" s="138" t="s">
        <v>1165</v>
      </c>
      <c r="U248" s="431">
        <f t="shared" si="211"/>
        <v>0</v>
      </c>
      <c r="V248" s="431">
        <f t="shared" si="212"/>
        <v>0</v>
      </c>
      <c r="W248" s="431">
        <f t="shared" si="212"/>
        <v>0</v>
      </c>
      <c r="X248" s="425">
        <f t="shared" si="210"/>
        <v>0</v>
      </c>
      <c r="Y248" s="431"/>
      <c r="Z248" s="431"/>
      <c r="AA248" s="431"/>
      <c r="AB248" s="460"/>
      <c r="AC248" s="460"/>
      <c r="AD248" s="431"/>
      <c r="AE248" s="460"/>
      <c r="AF248" s="460"/>
      <c r="AG248" s="425">
        <f>AH248+AI248</f>
        <v>630</v>
      </c>
      <c r="AH248" s="425">
        <v>600</v>
      </c>
      <c r="AI248" s="425">
        <v>30</v>
      </c>
      <c r="AJ248" s="431"/>
      <c r="AK248" s="431"/>
      <c r="AL248" s="15"/>
    </row>
    <row r="249" spans="1:41" ht="75" hidden="1">
      <c r="A249" s="8">
        <f t="shared" si="214"/>
        <v>12</v>
      </c>
      <c r="B249" s="319" t="s">
        <v>986</v>
      </c>
      <c r="C249" s="8" t="s">
        <v>498</v>
      </c>
      <c r="D249" s="8"/>
      <c r="E249" s="8" t="s">
        <v>326</v>
      </c>
      <c r="F249" s="8" t="s">
        <v>55</v>
      </c>
      <c r="G249" s="425">
        <f t="shared" si="209"/>
        <v>996.69</v>
      </c>
      <c r="H249" s="425">
        <v>949.23</v>
      </c>
      <c r="I249" s="425">
        <v>47.46</v>
      </c>
      <c r="J249" s="431"/>
      <c r="K249" s="460">
        <f>+L249+M249</f>
        <v>19</v>
      </c>
      <c r="L249" s="431">
        <f>+H249-R249</f>
        <v>0</v>
      </c>
      <c r="M249" s="431">
        <f>+I249-S249</f>
        <v>19</v>
      </c>
      <c r="N249" s="460"/>
      <c r="O249" s="431"/>
      <c r="P249" s="431"/>
      <c r="Q249" s="425">
        <f t="shared" ref="Q249" si="218">R249+S249</f>
        <v>977.69</v>
      </c>
      <c r="R249" s="425">
        <v>949.23</v>
      </c>
      <c r="S249" s="425">
        <v>28.46</v>
      </c>
      <c r="T249" s="431"/>
      <c r="U249" s="431">
        <f t="shared" si="211"/>
        <v>0</v>
      </c>
      <c r="V249" s="431">
        <f t="shared" si="212"/>
        <v>0</v>
      </c>
      <c r="W249" s="431">
        <f t="shared" si="212"/>
        <v>0</v>
      </c>
      <c r="X249" s="425">
        <f t="shared" si="210"/>
        <v>0</v>
      </c>
      <c r="Y249" s="431"/>
      <c r="Z249" s="431"/>
      <c r="AA249" s="431"/>
      <c r="AB249" s="460"/>
      <c r="AC249" s="460"/>
      <c r="AD249" s="431"/>
      <c r="AE249" s="460"/>
      <c r="AF249" s="460"/>
      <c r="AG249" s="425">
        <f t="shared" ref="AG249" si="219">AH249+AI249</f>
        <v>977.69</v>
      </c>
      <c r="AH249" s="425">
        <v>949.23</v>
      </c>
      <c r="AI249" s="425">
        <v>28.46</v>
      </c>
      <c r="AJ249" s="431"/>
      <c r="AK249" s="431"/>
      <c r="AL249" s="15"/>
    </row>
    <row r="250" spans="1:41" ht="30" hidden="1">
      <c r="A250" s="8">
        <f t="shared" si="214"/>
        <v>13</v>
      </c>
      <c r="B250" s="319" t="s">
        <v>487</v>
      </c>
      <c r="C250" s="8" t="s">
        <v>472</v>
      </c>
      <c r="D250" s="8"/>
      <c r="E250" s="8" t="s">
        <v>488</v>
      </c>
      <c r="F250" s="8" t="s">
        <v>55</v>
      </c>
      <c r="G250" s="425">
        <f t="shared" si="209"/>
        <v>420</v>
      </c>
      <c r="H250" s="425">
        <v>400</v>
      </c>
      <c r="I250" s="425">
        <v>20</v>
      </c>
      <c r="J250" s="431"/>
      <c r="K250" s="425">
        <f t="shared" ref="K250" si="220">L250+M250</f>
        <v>420</v>
      </c>
      <c r="L250" s="425">
        <v>400</v>
      </c>
      <c r="M250" s="425">
        <v>20</v>
      </c>
      <c r="N250" s="460"/>
      <c r="O250" s="431"/>
      <c r="P250" s="431"/>
      <c r="Q250" s="431"/>
      <c r="R250" s="460"/>
      <c r="S250" s="460"/>
      <c r="T250" s="513" t="s">
        <v>1177</v>
      </c>
      <c r="U250" s="431">
        <f t="shared" si="211"/>
        <v>0</v>
      </c>
      <c r="V250" s="431">
        <f t="shared" si="212"/>
        <v>0</v>
      </c>
      <c r="W250" s="431">
        <f t="shared" si="212"/>
        <v>0</v>
      </c>
      <c r="X250" s="425">
        <f t="shared" si="210"/>
        <v>0</v>
      </c>
      <c r="Y250" s="431"/>
      <c r="Z250" s="431"/>
      <c r="AA250" s="431"/>
      <c r="AB250" s="460"/>
      <c r="AC250" s="460"/>
      <c r="AD250" s="431"/>
      <c r="AE250" s="460"/>
      <c r="AF250" s="460"/>
      <c r="AG250" s="431"/>
      <c r="AH250" s="460"/>
      <c r="AI250" s="460"/>
      <c r="AJ250" s="431"/>
      <c r="AK250" s="431"/>
      <c r="AL250" s="15"/>
    </row>
    <row r="251" spans="1:41" s="14" customFormat="1" ht="23.25" customHeight="1">
      <c r="A251" s="4" t="s">
        <v>1003</v>
      </c>
      <c r="B251" s="483" t="s">
        <v>500</v>
      </c>
      <c r="C251" s="402"/>
      <c r="D251" s="402"/>
      <c r="E251" s="401">
        <v>0</v>
      </c>
      <c r="F251" s="401"/>
      <c r="G251" s="426">
        <f>SUM(G252:G283)</f>
        <v>11087.65</v>
      </c>
      <c r="H251" s="426">
        <f t="shared" ref="H251:AK251" si="221">SUM(H252:H283)</f>
        <v>10562.25</v>
      </c>
      <c r="I251" s="426">
        <f t="shared" si="221"/>
        <v>525.4</v>
      </c>
      <c r="J251" s="426">
        <f t="shared" si="221"/>
        <v>0</v>
      </c>
      <c r="K251" s="426">
        <f t="shared" si="221"/>
        <v>2042.37</v>
      </c>
      <c r="L251" s="426">
        <f t="shared" si="221"/>
        <v>1931.46</v>
      </c>
      <c r="M251" s="426">
        <f t="shared" si="221"/>
        <v>110.91</v>
      </c>
      <c r="N251" s="426">
        <f t="shared" si="221"/>
        <v>2042.37</v>
      </c>
      <c r="O251" s="426">
        <f t="shared" si="221"/>
        <v>1931.46</v>
      </c>
      <c r="P251" s="426">
        <f t="shared" si="221"/>
        <v>110.91</v>
      </c>
      <c r="Q251" s="426">
        <f t="shared" si="221"/>
        <v>11087.65</v>
      </c>
      <c r="R251" s="426">
        <f t="shared" si="221"/>
        <v>10562.249999999998</v>
      </c>
      <c r="S251" s="426">
        <f t="shared" si="221"/>
        <v>525.4</v>
      </c>
      <c r="T251" s="426"/>
      <c r="U251" s="426">
        <f t="shared" si="221"/>
        <v>7403.64</v>
      </c>
      <c r="V251" s="426">
        <f t="shared" si="221"/>
        <v>7022.44</v>
      </c>
      <c r="W251" s="426">
        <f t="shared" si="221"/>
        <v>381.2</v>
      </c>
      <c r="X251" s="426">
        <f t="shared" si="221"/>
        <v>1995</v>
      </c>
      <c r="Y251" s="426">
        <f t="shared" si="221"/>
        <v>1901</v>
      </c>
      <c r="Z251" s="426">
        <f t="shared" si="221"/>
        <v>94</v>
      </c>
      <c r="AA251" s="426">
        <f t="shared" si="221"/>
        <v>2686.14</v>
      </c>
      <c r="AB251" s="426">
        <f t="shared" si="221"/>
        <v>2548.54</v>
      </c>
      <c r="AC251" s="426">
        <f t="shared" si="221"/>
        <v>137.6</v>
      </c>
      <c r="AD251" s="426">
        <f t="shared" si="221"/>
        <v>2722.5</v>
      </c>
      <c r="AE251" s="426">
        <f t="shared" si="221"/>
        <v>2572.9</v>
      </c>
      <c r="AF251" s="426">
        <f t="shared" si="221"/>
        <v>149.60000000000002</v>
      </c>
      <c r="AG251" s="426">
        <f t="shared" si="221"/>
        <v>3684.0099999999998</v>
      </c>
      <c r="AH251" s="426">
        <f t="shared" si="221"/>
        <v>3539.81</v>
      </c>
      <c r="AI251" s="426">
        <f t="shared" si="221"/>
        <v>144.20000000000002</v>
      </c>
      <c r="AJ251" s="426"/>
      <c r="AK251" s="426">
        <f t="shared" si="221"/>
        <v>0</v>
      </c>
      <c r="AL251" s="16"/>
      <c r="AM251" s="357">
        <f>+'NĂM 2022'!K78+'NĂM 2023'!N98+'NĂM 2024'!J90+'NĂM 2025'!J86</f>
        <v>11087.65</v>
      </c>
      <c r="AN251" s="357">
        <f>+'NĂM 2022'!L78+'NĂM 2023'!O98+'NĂM 2024'!K90+'NĂM 2025'!K86</f>
        <v>10562.25</v>
      </c>
      <c r="AO251" s="357">
        <f>+'NĂM 2022'!M78+'NĂM 2023'!P98+'NĂM 2024'!L90+'NĂM 2025'!L86</f>
        <v>525.4</v>
      </c>
    </row>
    <row r="252" spans="1:41" ht="75" hidden="1">
      <c r="A252" s="8">
        <v>1</v>
      </c>
      <c r="B252" s="319" t="s">
        <v>501</v>
      </c>
      <c r="C252" s="8" t="s">
        <v>502</v>
      </c>
      <c r="D252" s="8"/>
      <c r="E252" s="8" t="s">
        <v>94</v>
      </c>
      <c r="F252" s="8" t="s">
        <v>52</v>
      </c>
      <c r="G252" s="481">
        <f>H252+I252</f>
        <v>430.5</v>
      </c>
      <c r="H252" s="481">
        <v>410</v>
      </c>
      <c r="I252" s="481">
        <v>20.5</v>
      </c>
      <c r="J252" s="487">
        <v>0</v>
      </c>
      <c r="K252" s="461">
        <f>+G252-Q252</f>
        <v>0</v>
      </c>
      <c r="L252" s="487"/>
      <c r="M252" s="487"/>
      <c r="N252" s="461"/>
      <c r="O252" s="487"/>
      <c r="P252" s="487"/>
      <c r="Q252" s="430">
        <f>+R252+S252</f>
        <v>430.5</v>
      </c>
      <c r="R252" s="487">
        <v>410</v>
      </c>
      <c r="S252" s="487">
        <v>20.5</v>
      </c>
      <c r="T252" s="487"/>
      <c r="U252" s="487">
        <f>+V252+W252</f>
        <v>430.5</v>
      </c>
      <c r="V252" s="487">
        <f>+Y252+AB252+AE252</f>
        <v>410</v>
      </c>
      <c r="W252" s="487">
        <f>+Z252+AC252+AF252</f>
        <v>20.5</v>
      </c>
      <c r="X252" s="481">
        <f>Y252+Z252</f>
        <v>430.5</v>
      </c>
      <c r="Y252" s="481">
        <v>410</v>
      </c>
      <c r="Z252" s="481">
        <v>20.5</v>
      </c>
      <c r="AA252" s="481"/>
      <c r="AB252" s="481"/>
      <c r="AC252" s="481"/>
      <c r="AD252" s="481"/>
      <c r="AE252" s="481"/>
      <c r="AF252" s="481"/>
      <c r="AG252" s="481"/>
      <c r="AH252" s="481"/>
      <c r="AI252" s="481"/>
      <c r="AJ252" s="481"/>
      <c r="AK252" s="431"/>
      <c r="AL252" s="15"/>
      <c r="AM252" s="482">
        <f>+G251-U251</f>
        <v>3684.0099999999993</v>
      </c>
      <c r="AN252" s="482">
        <f>+H251-V251</f>
        <v>3539.8100000000004</v>
      </c>
      <c r="AO252" s="482">
        <f>+I251-W251</f>
        <v>144.19999999999999</v>
      </c>
    </row>
    <row r="253" spans="1:41" ht="75" hidden="1">
      <c r="A253" s="8">
        <f>+A252+1</f>
        <v>2</v>
      </c>
      <c r="B253" s="319" t="s">
        <v>503</v>
      </c>
      <c r="C253" s="8" t="s">
        <v>504</v>
      </c>
      <c r="D253" s="8"/>
      <c r="E253" s="8" t="s">
        <v>94</v>
      </c>
      <c r="F253" s="8" t="s">
        <v>52</v>
      </c>
      <c r="G253" s="481">
        <f>H253+I253</f>
        <v>430.5</v>
      </c>
      <c r="H253" s="481">
        <v>410</v>
      </c>
      <c r="I253" s="481">
        <v>20.5</v>
      </c>
      <c r="J253" s="487">
        <v>0</v>
      </c>
      <c r="K253" s="461">
        <f t="shared" ref="K253:K275" si="222">+G253-Q253</f>
        <v>0</v>
      </c>
      <c r="L253" s="487"/>
      <c r="M253" s="487"/>
      <c r="N253" s="461"/>
      <c r="O253" s="487"/>
      <c r="P253" s="487"/>
      <c r="Q253" s="430">
        <f t="shared" ref="Q253:Q274" si="223">+R253+S253</f>
        <v>430.5</v>
      </c>
      <c r="R253" s="487">
        <v>410</v>
      </c>
      <c r="S253" s="487">
        <v>20.5</v>
      </c>
      <c r="T253" s="487"/>
      <c r="U253" s="487">
        <f t="shared" ref="U253:U283" si="224">+V253+W253</f>
        <v>430.5</v>
      </c>
      <c r="V253" s="487">
        <f t="shared" ref="V253:W277" si="225">+Y253+AB253+AE253</f>
        <v>410</v>
      </c>
      <c r="W253" s="487">
        <f t="shared" si="225"/>
        <v>20.5</v>
      </c>
      <c r="X253" s="481">
        <f>Y253+Z253</f>
        <v>430.5</v>
      </c>
      <c r="Y253" s="481">
        <v>410</v>
      </c>
      <c r="Z253" s="481">
        <v>20.5</v>
      </c>
      <c r="AA253" s="481"/>
      <c r="AB253" s="481"/>
      <c r="AC253" s="481"/>
      <c r="AD253" s="481"/>
      <c r="AE253" s="481"/>
      <c r="AF253" s="481"/>
      <c r="AG253" s="481"/>
      <c r="AH253" s="481"/>
      <c r="AI253" s="481"/>
      <c r="AJ253" s="481"/>
      <c r="AK253" s="431"/>
      <c r="AL253" s="15"/>
      <c r="AM253" s="482">
        <f>+AM252-AG251</f>
        <v>0</v>
      </c>
      <c r="AN253" s="482">
        <f t="shared" ref="AN253:AO253" si="226">+AN252-AH251</f>
        <v>0</v>
      </c>
      <c r="AO253" s="482">
        <f t="shared" si="226"/>
        <v>0</v>
      </c>
    </row>
    <row r="254" spans="1:41" ht="75" hidden="1">
      <c r="A254" s="8">
        <f t="shared" ref="A254:A283" si="227">+A253+1</f>
        <v>3</v>
      </c>
      <c r="B254" s="319" t="s">
        <v>505</v>
      </c>
      <c r="C254" s="8" t="s">
        <v>506</v>
      </c>
      <c r="D254" s="8"/>
      <c r="E254" s="8" t="s">
        <v>94</v>
      </c>
      <c r="F254" s="8" t="s">
        <v>52</v>
      </c>
      <c r="G254" s="481">
        <f t="shared" ref="G254:G283" si="228">H254+I254</f>
        <v>430.5</v>
      </c>
      <c r="H254" s="481">
        <v>410</v>
      </c>
      <c r="I254" s="481">
        <v>20.5</v>
      </c>
      <c r="J254" s="487">
        <v>0</v>
      </c>
      <c r="K254" s="461">
        <f t="shared" si="222"/>
        <v>0</v>
      </c>
      <c r="L254" s="487"/>
      <c r="M254" s="487"/>
      <c r="N254" s="461"/>
      <c r="O254" s="487"/>
      <c r="P254" s="487"/>
      <c r="Q254" s="430">
        <f t="shared" si="223"/>
        <v>430.5</v>
      </c>
      <c r="R254" s="487">
        <v>410</v>
      </c>
      <c r="S254" s="487">
        <v>20.5</v>
      </c>
      <c r="T254" s="487"/>
      <c r="U254" s="487">
        <f t="shared" si="224"/>
        <v>430.5</v>
      </c>
      <c r="V254" s="487">
        <f t="shared" si="225"/>
        <v>410</v>
      </c>
      <c r="W254" s="487">
        <f t="shared" si="225"/>
        <v>20.5</v>
      </c>
      <c r="X254" s="481">
        <f>Y254+Z254</f>
        <v>430.5</v>
      </c>
      <c r="Y254" s="481">
        <v>410</v>
      </c>
      <c r="Z254" s="481">
        <v>20.5</v>
      </c>
      <c r="AA254" s="481"/>
      <c r="AB254" s="481"/>
      <c r="AC254" s="481"/>
      <c r="AD254" s="481"/>
      <c r="AE254" s="481"/>
      <c r="AF254" s="481"/>
      <c r="AG254" s="481"/>
      <c r="AH254" s="481"/>
      <c r="AI254" s="481"/>
      <c r="AJ254" s="481"/>
      <c r="AK254" s="431"/>
      <c r="AL254" s="15"/>
    </row>
    <row r="255" spans="1:41" ht="75" hidden="1">
      <c r="A255" s="8">
        <f t="shared" si="227"/>
        <v>4</v>
      </c>
      <c r="B255" s="365" t="s">
        <v>817</v>
      </c>
      <c r="C255" s="8" t="s">
        <v>507</v>
      </c>
      <c r="D255" s="8"/>
      <c r="E255" s="8" t="s">
        <v>159</v>
      </c>
      <c r="F255" s="8" t="s">
        <v>52</v>
      </c>
      <c r="G255" s="481">
        <f>H255+I255</f>
        <v>100.7</v>
      </c>
      <c r="H255" s="481">
        <v>96</v>
      </c>
      <c r="I255" s="481">
        <v>4.7</v>
      </c>
      <c r="J255" s="487">
        <v>0</v>
      </c>
      <c r="K255" s="461">
        <f t="shared" si="222"/>
        <v>0</v>
      </c>
      <c r="L255" s="487"/>
      <c r="M255" s="487"/>
      <c r="N255" s="461"/>
      <c r="O255" s="487"/>
      <c r="P255" s="487"/>
      <c r="Q255" s="430">
        <f t="shared" si="223"/>
        <v>100.7</v>
      </c>
      <c r="R255" s="487">
        <v>96</v>
      </c>
      <c r="S255" s="487">
        <v>4.7</v>
      </c>
      <c r="T255" s="487"/>
      <c r="U255" s="487">
        <f t="shared" si="224"/>
        <v>100.7</v>
      </c>
      <c r="V255" s="487">
        <f t="shared" si="225"/>
        <v>96</v>
      </c>
      <c r="W255" s="487">
        <f t="shared" si="225"/>
        <v>4.7</v>
      </c>
      <c r="X255" s="481">
        <f t="shared" ref="X255:X283" si="229">Y255+Z255</f>
        <v>100.7</v>
      </c>
      <c r="Y255" s="481">
        <v>96</v>
      </c>
      <c r="Z255" s="481">
        <v>4.7</v>
      </c>
      <c r="AA255" s="481"/>
      <c r="AB255" s="481"/>
      <c r="AC255" s="481"/>
      <c r="AD255" s="481"/>
      <c r="AE255" s="481"/>
      <c r="AF255" s="481"/>
      <c r="AG255" s="481"/>
      <c r="AH255" s="481"/>
      <c r="AI255" s="481"/>
      <c r="AJ255" s="481"/>
      <c r="AK255" s="431"/>
      <c r="AL255" s="15"/>
    </row>
    <row r="256" spans="1:41" ht="75" hidden="1">
      <c r="A256" s="8">
        <f t="shared" si="227"/>
        <v>5</v>
      </c>
      <c r="B256" s="319" t="s">
        <v>508</v>
      </c>
      <c r="C256" s="8" t="s">
        <v>509</v>
      </c>
      <c r="D256" s="8"/>
      <c r="E256" s="8" t="s">
        <v>510</v>
      </c>
      <c r="F256" s="8" t="s">
        <v>52</v>
      </c>
      <c r="G256" s="481">
        <f>H256+I256</f>
        <v>503</v>
      </c>
      <c r="H256" s="481">
        <v>480</v>
      </c>
      <c r="I256" s="481">
        <v>23</v>
      </c>
      <c r="J256" s="487">
        <v>0</v>
      </c>
      <c r="K256" s="461">
        <f t="shared" si="222"/>
        <v>0</v>
      </c>
      <c r="L256" s="487"/>
      <c r="M256" s="487"/>
      <c r="N256" s="461"/>
      <c r="O256" s="487"/>
      <c r="P256" s="487"/>
      <c r="Q256" s="430">
        <f t="shared" si="223"/>
        <v>503</v>
      </c>
      <c r="R256" s="487">
        <v>480</v>
      </c>
      <c r="S256" s="487">
        <v>23</v>
      </c>
      <c r="T256" s="487"/>
      <c r="U256" s="487">
        <f t="shared" si="224"/>
        <v>503</v>
      </c>
      <c r="V256" s="487">
        <f t="shared" si="225"/>
        <v>480</v>
      </c>
      <c r="W256" s="487">
        <f t="shared" si="225"/>
        <v>23</v>
      </c>
      <c r="X256" s="481">
        <f>Y256+Z256</f>
        <v>503</v>
      </c>
      <c r="Y256" s="481">
        <v>480</v>
      </c>
      <c r="Z256" s="481">
        <v>23</v>
      </c>
      <c r="AA256" s="481"/>
      <c r="AB256" s="481"/>
      <c r="AC256" s="481"/>
      <c r="AD256" s="481"/>
      <c r="AE256" s="481"/>
      <c r="AF256" s="481"/>
      <c r="AG256" s="481"/>
      <c r="AH256" s="481"/>
      <c r="AI256" s="481"/>
      <c r="AJ256" s="481"/>
      <c r="AK256" s="431"/>
      <c r="AL256" s="15"/>
    </row>
    <row r="257" spans="1:44" ht="75" hidden="1">
      <c r="A257" s="8">
        <f t="shared" si="227"/>
        <v>6</v>
      </c>
      <c r="B257" s="365" t="s">
        <v>818</v>
      </c>
      <c r="C257" s="8" t="s">
        <v>511</v>
      </c>
      <c r="D257" s="8"/>
      <c r="E257" s="8" t="s">
        <v>159</v>
      </c>
      <c r="F257" s="8" t="s">
        <v>52</v>
      </c>
      <c r="G257" s="481">
        <f>H257+I257</f>
        <v>99.8</v>
      </c>
      <c r="H257" s="481">
        <v>95</v>
      </c>
      <c r="I257" s="481">
        <v>4.8</v>
      </c>
      <c r="J257" s="487">
        <v>0</v>
      </c>
      <c r="K257" s="461">
        <f t="shared" si="222"/>
        <v>0</v>
      </c>
      <c r="L257" s="487"/>
      <c r="M257" s="487"/>
      <c r="N257" s="461"/>
      <c r="O257" s="487"/>
      <c r="P257" s="487"/>
      <c r="Q257" s="430">
        <f t="shared" si="223"/>
        <v>99.8</v>
      </c>
      <c r="R257" s="487">
        <v>95</v>
      </c>
      <c r="S257" s="487">
        <v>4.8</v>
      </c>
      <c r="T257" s="487"/>
      <c r="U257" s="487">
        <f t="shared" si="224"/>
        <v>99.8</v>
      </c>
      <c r="V257" s="487">
        <f t="shared" si="225"/>
        <v>95</v>
      </c>
      <c r="W257" s="487">
        <f t="shared" si="225"/>
        <v>4.8</v>
      </c>
      <c r="X257" s="481">
        <f>Y257+Z257</f>
        <v>99.8</v>
      </c>
      <c r="Y257" s="481">
        <v>95</v>
      </c>
      <c r="Z257" s="481">
        <v>4.8</v>
      </c>
      <c r="AA257" s="481"/>
      <c r="AB257" s="481"/>
      <c r="AC257" s="481"/>
      <c r="AD257" s="481"/>
      <c r="AE257" s="481"/>
      <c r="AF257" s="481"/>
      <c r="AG257" s="481"/>
      <c r="AH257" s="481"/>
      <c r="AI257" s="481"/>
      <c r="AJ257" s="481"/>
      <c r="AK257" s="431"/>
      <c r="AL257" s="15"/>
    </row>
    <row r="258" spans="1:44" ht="75" hidden="1">
      <c r="A258" s="8">
        <f t="shared" si="227"/>
        <v>7</v>
      </c>
      <c r="B258" s="319" t="s">
        <v>512</v>
      </c>
      <c r="C258" s="8" t="s">
        <v>513</v>
      </c>
      <c r="D258" s="8"/>
      <c r="E258" s="8" t="s">
        <v>94</v>
      </c>
      <c r="F258" s="8" t="s">
        <v>53</v>
      </c>
      <c r="G258" s="481">
        <f t="shared" si="228"/>
        <v>483</v>
      </c>
      <c r="H258" s="481">
        <v>460</v>
      </c>
      <c r="I258" s="481">
        <v>23</v>
      </c>
      <c r="J258" s="431">
        <v>0</v>
      </c>
      <c r="K258" s="461"/>
      <c r="L258" s="431"/>
      <c r="M258" s="431"/>
      <c r="N258" s="460">
        <f>+O258+P258</f>
        <v>44</v>
      </c>
      <c r="O258" s="431">
        <f t="shared" ref="O258:P261" si="230">+R258-H258</f>
        <v>40</v>
      </c>
      <c r="P258" s="431">
        <f t="shared" si="230"/>
        <v>4</v>
      </c>
      <c r="Q258" s="430">
        <f t="shared" si="223"/>
        <v>527</v>
      </c>
      <c r="R258" s="431">
        <v>500</v>
      </c>
      <c r="S258" s="431">
        <v>27</v>
      </c>
      <c r="T258" s="431"/>
      <c r="U258" s="487">
        <f t="shared" si="224"/>
        <v>527</v>
      </c>
      <c r="V258" s="487">
        <f t="shared" si="225"/>
        <v>500</v>
      </c>
      <c r="W258" s="487">
        <f t="shared" si="225"/>
        <v>27</v>
      </c>
      <c r="X258" s="425">
        <f t="shared" si="229"/>
        <v>0</v>
      </c>
      <c r="Y258" s="431"/>
      <c r="Z258" s="431"/>
      <c r="AA258" s="431">
        <f>+AB258+AC258</f>
        <v>527</v>
      </c>
      <c r="AB258" s="431">
        <v>500</v>
      </c>
      <c r="AC258" s="431">
        <v>27</v>
      </c>
      <c r="AD258" s="431"/>
      <c r="AE258" s="431"/>
      <c r="AF258" s="431"/>
      <c r="AG258" s="431"/>
      <c r="AH258" s="431"/>
      <c r="AI258" s="431"/>
      <c r="AJ258" s="431"/>
      <c r="AK258" s="431"/>
      <c r="AL258" s="15"/>
    </row>
    <row r="259" spans="1:44" ht="75" hidden="1">
      <c r="A259" s="8">
        <f t="shared" si="227"/>
        <v>8</v>
      </c>
      <c r="B259" s="319" t="s">
        <v>514</v>
      </c>
      <c r="C259" s="8" t="s">
        <v>515</v>
      </c>
      <c r="D259" s="8"/>
      <c r="E259" s="8" t="s">
        <v>286</v>
      </c>
      <c r="F259" s="8" t="s">
        <v>53</v>
      </c>
      <c r="G259" s="481">
        <f>H259+I259</f>
        <v>483</v>
      </c>
      <c r="H259" s="481">
        <v>460</v>
      </c>
      <c r="I259" s="481">
        <v>23</v>
      </c>
      <c r="J259" s="431">
        <v>0</v>
      </c>
      <c r="K259" s="461"/>
      <c r="L259" s="431"/>
      <c r="M259" s="431"/>
      <c r="N259" s="460">
        <f>+O259+P259</f>
        <v>44</v>
      </c>
      <c r="O259" s="431">
        <f t="shared" si="230"/>
        <v>40</v>
      </c>
      <c r="P259" s="431">
        <f t="shared" si="230"/>
        <v>4</v>
      </c>
      <c r="Q259" s="430">
        <f t="shared" si="223"/>
        <v>527</v>
      </c>
      <c r="R259" s="431">
        <v>500</v>
      </c>
      <c r="S259" s="431">
        <v>27</v>
      </c>
      <c r="T259" s="431"/>
      <c r="U259" s="487">
        <f t="shared" si="224"/>
        <v>527</v>
      </c>
      <c r="V259" s="487">
        <f t="shared" si="225"/>
        <v>500</v>
      </c>
      <c r="W259" s="487">
        <f t="shared" si="225"/>
        <v>27</v>
      </c>
      <c r="X259" s="425">
        <f t="shared" si="229"/>
        <v>0</v>
      </c>
      <c r="Y259" s="431"/>
      <c r="Z259" s="431"/>
      <c r="AA259" s="431">
        <f>+AB259+AC259</f>
        <v>527</v>
      </c>
      <c r="AB259" s="431">
        <v>500</v>
      </c>
      <c r="AC259" s="431">
        <v>27</v>
      </c>
      <c r="AD259" s="431"/>
      <c r="AE259" s="431"/>
      <c r="AF259" s="431"/>
      <c r="AG259" s="431"/>
      <c r="AH259" s="431"/>
      <c r="AI259" s="431"/>
      <c r="AJ259" s="431"/>
      <c r="AK259" s="431"/>
      <c r="AL259" s="15"/>
    </row>
    <row r="260" spans="1:44" ht="75" hidden="1">
      <c r="A260" s="8">
        <f t="shared" si="227"/>
        <v>9</v>
      </c>
      <c r="B260" s="319" t="s">
        <v>516</v>
      </c>
      <c r="C260" s="8" t="s">
        <v>511</v>
      </c>
      <c r="D260" s="8"/>
      <c r="E260" s="8" t="s">
        <v>94</v>
      </c>
      <c r="F260" s="8" t="s">
        <v>53</v>
      </c>
      <c r="G260" s="481">
        <f t="shared" si="228"/>
        <v>430.5</v>
      </c>
      <c r="H260" s="481">
        <v>410</v>
      </c>
      <c r="I260" s="481">
        <v>20.5</v>
      </c>
      <c r="J260" s="431">
        <v>0</v>
      </c>
      <c r="K260" s="461"/>
      <c r="L260" s="431"/>
      <c r="M260" s="431"/>
      <c r="N260" s="460">
        <f>+O260+P260</f>
        <v>87.9</v>
      </c>
      <c r="O260" s="431">
        <f t="shared" si="230"/>
        <v>80</v>
      </c>
      <c r="P260" s="431">
        <f t="shared" si="230"/>
        <v>7.8999999999999986</v>
      </c>
      <c r="Q260" s="430">
        <f t="shared" si="223"/>
        <v>518.4</v>
      </c>
      <c r="R260" s="431">
        <v>490</v>
      </c>
      <c r="S260" s="431">
        <v>28.4</v>
      </c>
      <c r="T260" s="431"/>
      <c r="U260" s="487">
        <f t="shared" si="224"/>
        <v>518.4</v>
      </c>
      <c r="V260" s="487">
        <f t="shared" si="225"/>
        <v>490</v>
      </c>
      <c r="W260" s="487">
        <f t="shared" si="225"/>
        <v>28.4</v>
      </c>
      <c r="X260" s="425">
        <f t="shared" si="229"/>
        <v>0</v>
      </c>
      <c r="Y260" s="431"/>
      <c r="Z260" s="431"/>
      <c r="AA260" s="431"/>
      <c r="AB260" s="431"/>
      <c r="AC260" s="431"/>
      <c r="AD260" s="431">
        <f>+AE260+AF260</f>
        <v>518.4</v>
      </c>
      <c r="AE260" s="431">
        <v>490</v>
      </c>
      <c r="AF260" s="431">
        <v>28.4</v>
      </c>
      <c r="AG260" s="431"/>
      <c r="AH260" s="431"/>
      <c r="AI260" s="431"/>
      <c r="AJ260" s="431"/>
      <c r="AK260" s="431"/>
      <c r="AL260" s="15"/>
    </row>
    <row r="261" spans="1:44" ht="75" hidden="1">
      <c r="A261" s="8">
        <f t="shared" si="227"/>
        <v>10</v>
      </c>
      <c r="B261" s="319" t="s">
        <v>809</v>
      </c>
      <c r="C261" s="8" t="s">
        <v>334</v>
      </c>
      <c r="D261" s="8"/>
      <c r="E261" s="8" t="s">
        <v>94</v>
      </c>
      <c r="F261" s="8" t="s">
        <v>53</v>
      </c>
      <c r="G261" s="481">
        <f t="shared" si="228"/>
        <v>430.5</v>
      </c>
      <c r="H261" s="481">
        <v>410</v>
      </c>
      <c r="I261" s="481">
        <v>20.5</v>
      </c>
      <c r="J261" s="431">
        <v>0</v>
      </c>
      <c r="K261" s="461"/>
      <c r="L261" s="431"/>
      <c r="M261" s="431"/>
      <c r="N261" s="460">
        <f>+O261+P261</f>
        <v>43.5</v>
      </c>
      <c r="O261" s="431">
        <f t="shared" si="230"/>
        <v>40</v>
      </c>
      <c r="P261" s="431">
        <f t="shared" si="230"/>
        <v>3.5</v>
      </c>
      <c r="Q261" s="430">
        <f t="shared" si="223"/>
        <v>474</v>
      </c>
      <c r="R261" s="431">
        <v>450</v>
      </c>
      <c r="S261" s="431">
        <v>24</v>
      </c>
      <c r="T261" s="431"/>
      <c r="U261" s="487">
        <f t="shared" si="224"/>
        <v>474</v>
      </c>
      <c r="V261" s="487">
        <f t="shared" si="225"/>
        <v>450</v>
      </c>
      <c r="W261" s="487">
        <f t="shared" si="225"/>
        <v>24</v>
      </c>
      <c r="X261" s="425">
        <f t="shared" si="229"/>
        <v>0</v>
      </c>
      <c r="Y261" s="431"/>
      <c r="Z261" s="431"/>
      <c r="AA261" s="431">
        <f>+AB261+AC261</f>
        <v>474</v>
      </c>
      <c r="AB261" s="431">
        <v>450</v>
      </c>
      <c r="AC261" s="431">
        <v>24</v>
      </c>
      <c r="AD261" s="431"/>
      <c r="AE261" s="431"/>
      <c r="AF261" s="431"/>
      <c r="AG261" s="431"/>
      <c r="AH261" s="431"/>
      <c r="AI261" s="431"/>
      <c r="AJ261" s="431"/>
      <c r="AK261" s="431"/>
      <c r="AL261" s="15"/>
    </row>
    <row r="262" spans="1:44" ht="75" hidden="1">
      <c r="A262" s="8">
        <f t="shared" si="227"/>
        <v>11</v>
      </c>
      <c r="B262" s="365" t="s">
        <v>819</v>
      </c>
      <c r="C262" s="364" t="s">
        <v>334</v>
      </c>
      <c r="D262" s="8"/>
      <c r="E262" s="8" t="s">
        <v>159</v>
      </c>
      <c r="F262" s="8" t="s">
        <v>53</v>
      </c>
      <c r="G262" s="481">
        <f t="shared" si="228"/>
        <v>420</v>
      </c>
      <c r="H262" s="481">
        <v>400</v>
      </c>
      <c r="I262" s="481">
        <v>20</v>
      </c>
      <c r="J262" s="431">
        <v>0</v>
      </c>
      <c r="K262" s="461">
        <f>+L262+M262</f>
        <v>209</v>
      </c>
      <c r="L262" s="431">
        <f>+H262-R262</f>
        <v>200</v>
      </c>
      <c r="M262" s="431">
        <f>+I262-S262</f>
        <v>9</v>
      </c>
      <c r="N262" s="460"/>
      <c r="O262" s="431"/>
      <c r="P262" s="431"/>
      <c r="Q262" s="430">
        <f t="shared" si="223"/>
        <v>211</v>
      </c>
      <c r="R262" s="431">
        <v>200</v>
      </c>
      <c r="S262" s="431">
        <v>11</v>
      </c>
      <c r="T262" s="431"/>
      <c r="U262" s="487">
        <f t="shared" si="224"/>
        <v>211</v>
      </c>
      <c r="V262" s="487">
        <f t="shared" si="225"/>
        <v>200</v>
      </c>
      <c r="W262" s="487">
        <f t="shared" si="225"/>
        <v>11</v>
      </c>
      <c r="X262" s="425">
        <f t="shared" si="229"/>
        <v>0</v>
      </c>
      <c r="Y262" s="431"/>
      <c r="Z262" s="431"/>
      <c r="AA262" s="431">
        <f>+AB262+AC262</f>
        <v>211</v>
      </c>
      <c r="AB262" s="431">
        <v>200</v>
      </c>
      <c r="AC262" s="431">
        <v>11</v>
      </c>
      <c r="AD262" s="431"/>
      <c r="AE262" s="431"/>
      <c r="AF262" s="431"/>
      <c r="AG262" s="431"/>
      <c r="AH262" s="431"/>
      <c r="AI262" s="431"/>
      <c r="AJ262" s="431"/>
      <c r="AK262" s="431"/>
      <c r="AL262" s="15"/>
    </row>
    <row r="263" spans="1:44" ht="75" hidden="1">
      <c r="A263" s="8">
        <f t="shared" si="227"/>
        <v>12</v>
      </c>
      <c r="B263" s="365" t="s">
        <v>820</v>
      </c>
      <c r="C263" s="8" t="s">
        <v>511</v>
      </c>
      <c r="D263" s="8"/>
      <c r="E263" s="8" t="s">
        <v>159</v>
      </c>
      <c r="F263" s="8" t="s">
        <v>53</v>
      </c>
      <c r="G263" s="481">
        <f t="shared" si="228"/>
        <v>420</v>
      </c>
      <c r="H263" s="481">
        <v>400</v>
      </c>
      <c r="I263" s="481">
        <v>20</v>
      </c>
      <c r="J263" s="431">
        <v>0</v>
      </c>
      <c r="K263" s="461">
        <f>+L263+M263</f>
        <v>104.85999999999999</v>
      </c>
      <c r="L263" s="431">
        <f>+H263-R263</f>
        <v>101.45999999999998</v>
      </c>
      <c r="M263" s="431">
        <f>+I263-S263</f>
        <v>3.3999999999999986</v>
      </c>
      <c r="N263" s="460"/>
      <c r="O263" s="431"/>
      <c r="P263" s="431"/>
      <c r="Q263" s="430">
        <f t="shared" si="223"/>
        <v>315.14000000000004</v>
      </c>
      <c r="R263" s="431">
        <v>298.54000000000002</v>
      </c>
      <c r="S263" s="431">
        <v>16.600000000000001</v>
      </c>
      <c r="T263" s="431"/>
      <c r="U263" s="487">
        <f t="shared" si="224"/>
        <v>315.14000000000004</v>
      </c>
      <c r="V263" s="487">
        <f t="shared" si="225"/>
        <v>298.54000000000002</v>
      </c>
      <c r="W263" s="487">
        <f t="shared" si="225"/>
        <v>16.600000000000001</v>
      </c>
      <c r="X263" s="425">
        <f t="shared" si="229"/>
        <v>0</v>
      </c>
      <c r="Y263" s="431"/>
      <c r="Z263" s="431"/>
      <c r="AA263" s="431">
        <f>+AB263+AC263</f>
        <v>315.14000000000004</v>
      </c>
      <c r="AB263" s="431">
        <v>298.54000000000002</v>
      </c>
      <c r="AC263" s="431">
        <v>16.600000000000001</v>
      </c>
      <c r="AD263" s="431"/>
      <c r="AE263" s="431"/>
      <c r="AF263" s="431"/>
      <c r="AG263" s="431"/>
      <c r="AH263" s="431"/>
      <c r="AI263" s="431"/>
      <c r="AJ263" s="431"/>
      <c r="AK263" s="431"/>
      <c r="AL263" s="15"/>
    </row>
    <row r="264" spans="1:44" ht="75" hidden="1">
      <c r="A264" s="8">
        <f t="shared" si="227"/>
        <v>13</v>
      </c>
      <c r="B264" s="319" t="s">
        <v>517</v>
      </c>
      <c r="C264" s="8" t="s">
        <v>506</v>
      </c>
      <c r="D264" s="8"/>
      <c r="E264" s="8" t="s">
        <v>159</v>
      </c>
      <c r="F264" s="8" t="s">
        <v>53</v>
      </c>
      <c r="G264" s="481">
        <f t="shared" si="228"/>
        <v>420</v>
      </c>
      <c r="H264" s="481">
        <v>400</v>
      </c>
      <c r="I264" s="481">
        <v>20</v>
      </c>
      <c r="J264" s="431">
        <v>0</v>
      </c>
      <c r="K264" s="461"/>
      <c r="L264" s="431"/>
      <c r="M264" s="431"/>
      <c r="N264" s="460">
        <f>+O264+P264</f>
        <v>212</v>
      </c>
      <c r="O264" s="431">
        <f t="shared" ref="O264:P268" si="231">+R264-H264</f>
        <v>200</v>
      </c>
      <c r="P264" s="431">
        <f t="shared" si="231"/>
        <v>12</v>
      </c>
      <c r="Q264" s="430">
        <f t="shared" si="223"/>
        <v>632</v>
      </c>
      <c r="R264" s="431">
        <v>600</v>
      </c>
      <c r="S264" s="431">
        <v>32</v>
      </c>
      <c r="T264" s="431"/>
      <c r="U264" s="487">
        <f t="shared" si="224"/>
        <v>632</v>
      </c>
      <c r="V264" s="487">
        <f t="shared" si="225"/>
        <v>600</v>
      </c>
      <c r="W264" s="487">
        <f t="shared" si="225"/>
        <v>32</v>
      </c>
      <c r="X264" s="425">
        <f t="shared" si="229"/>
        <v>0</v>
      </c>
      <c r="Y264" s="431"/>
      <c r="Z264" s="431"/>
      <c r="AA264" s="431">
        <f>+AB264+AC264</f>
        <v>632</v>
      </c>
      <c r="AB264" s="431">
        <v>600</v>
      </c>
      <c r="AC264" s="431">
        <v>32</v>
      </c>
      <c r="AD264" s="431"/>
      <c r="AE264" s="431"/>
      <c r="AF264" s="431"/>
      <c r="AG264" s="431"/>
      <c r="AH264" s="431"/>
      <c r="AI264" s="431"/>
      <c r="AJ264" s="431"/>
      <c r="AK264" s="431"/>
      <c r="AL264" s="15"/>
    </row>
    <row r="265" spans="1:44" ht="30" hidden="1">
      <c r="A265" s="8">
        <f t="shared" si="227"/>
        <v>14</v>
      </c>
      <c r="B265" s="319" t="s">
        <v>524</v>
      </c>
      <c r="C265" s="8" t="s">
        <v>513</v>
      </c>
      <c r="D265" s="8"/>
      <c r="E265" s="8" t="s">
        <v>525</v>
      </c>
      <c r="F265" s="8" t="s">
        <v>54</v>
      </c>
      <c r="G265" s="425">
        <f t="shared" si="228"/>
        <v>210</v>
      </c>
      <c r="H265" s="425">
        <v>200</v>
      </c>
      <c r="I265" s="425">
        <v>10</v>
      </c>
      <c r="J265" s="431">
        <v>0</v>
      </c>
      <c r="K265" s="461"/>
      <c r="L265" s="431"/>
      <c r="M265" s="431"/>
      <c r="N265" s="460">
        <f>+O265+P265</f>
        <v>267</v>
      </c>
      <c r="O265" s="431">
        <f t="shared" si="231"/>
        <v>250</v>
      </c>
      <c r="P265" s="431">
        <f t="shared" si="231"/>
        <v>17</v>
      </c>
      <c r="Q265" s="430">
        <f t="shared" si="223"/>
        <v>477</v>
      </c>
      <c r="R265" s="431">
        <v>450</v>
      </c>
      <c r="S265" s="431">
        <v>27</v>
      </c>
      <c r="T265" s="431"/>
      <c r="U265" s="487">
        <f t="shared" si="224"/>
        <v>477</v>
      </c>
      <c r="V265" s="487">
        <f t="shared" si="225"/>
        <v>450</v>
      </c>
      <c r="W265" s="487">
        <f t="shared" si="225"/>
        <v>27</v>
      </c>
      <c r="X265" s="425">
        <f t="shared" si="229"/>
        <v>0</v>
      </c>
      <c r="Y265" s="431"/>
      <c r="Z265" s="431"/>
      <c r="AA265" s="431"/>
      <c r="AB265" s="431"/>
      <c r="AC265" s="431"/>
      <c r="AD265" s="431">
        <f>+AE265+AF265</f>
        <v>477</v>
      </c>
      <c r="AE265" s="431">
        <v>450</v>
      </c>
      <c r="AF265" s="431">
        <v>27</v>
      </c>
      <c r="AG265" s="431"/>
      <c r="AH265" s="431"/>
      <c r="AI265" s="431"/>
      <c r="AJ265" s="431"/>
      <c r="AK265" s="431"/>
      <c r="AL265" s="15"/>
    </row>
    <row r="266" spans="1:44" ht="75" hidden="1">
      <c r="A266" s="8">
        <f t="shared" si="227"/>
        <v>15</v>
      </c>
      <c r="B266" s="365" t="s">
        <v>821</v>
      </c>
      <c r="C266" s="364" t="s">
        <v>334</v>
      </c>
      <c r="D266" s="8"/>
      <c r="E266" s="8" t="s">
        <v>159</v>
      </c>
      <c r="F266" s="8" t="s">
        <v>54</v>
      </c>
      <c r="G266" s="481">
        <f>H266+I266</f>
        <v>452.5</v>
      </c>
      <c r="H266" s="481">
        <v>431</v>
      </c>
      <c r="I266" s="481">
        <v>21.5</v>
      </c>
      <c r="J266" s="431">
        <v>0</v>
      </c>
      <c r="K266" s="461"/>
      <c r="L266" s="431"/>
      <c r="M266" s="431"/>
      <c r="N266" s="460">
        <f>+O266+P266</f>
        <v>322.79999999999995</v>
      </c>
      <c r="O266" s="431">
        <f t="shared" si="231"/>
        <v>301.89999999999998</v>
      </c>
      <c r="P266" s="431">
        <f t="shared" si="231"/>
        <v>20.9</v>
      </c>
      <c r="Q266" s="430">
        <f t="shared" si="223"/>
        <v>775.3</v>
      </c>
      <c r="R266" s="431">
        <v>732.9</v>
      </c>
      <c r="S266" s="431">
        <v>42.4</v>
      </c>
      <c r="T266" s="431"/>
      <c r="U266" s="487">
        <f t="shared" si="224"/>
        <v>775.3</v>
      </c>
      <c r="V266" s="487">
        <f t="shared" si="225"/>
        <v>732.9</v>
      </c>
      <c r="W266" s="487">
        <f t="shared" si="225"/>
        <v>42.4</v>
      </c>
      <c r="X266" s="425">
        <f t="shared" si="229"/>
        <v>0</v>
      </c>
      <c r="Y266" s="431"/>
      <c r="Z266" s="431"/>
      <c r="AA266" s="431"/>
      <c r="AB266" s="431"/>
      <c r="AC266" s="431"/>
      <c r="AD266" s="431">
        <f>+AE266+AF266</f>
        <v>775.3</v>
      </c>
      <c r="AE266" s="431">
        <v>732.9</v>
      </c>
      <c r="AF266" s="431">
        <v>42.4</v>
      </c>
      <c r="AG266" s="431"/>
      <c r="AH266" s="431"/>
      <c r="AI266" s="431"/>
      <c r="AJ266" s="431"/>
      <c r="AK266" s="431"/>
      <c r="AL266" s="15"/>
    </row>
    <row r="267" spans="1:44" s="354" customFormat="1" ht="75" hidden="1">
      <c r="A267" s="8">
        <f t="shared" si="227"/>
        <v>16</v>
      </c>
      <c r="B267" s="319" t="s">
        <v>526</v>
      </c>
      <c r="C267" s="8" t="s">
        <v>515</v>
      </c>
      <c r="D267" s="8"/>
      <c r="E267" s="8" t="s">
        <v>527</v>
      </c>
      <c r="F267" s="8" t="s">
        <v>54</v>
      </c>
      <c r="G267" s="481">
        <f t="shared" si="228"/>
        <v>420</v>
      </c>
      <c r="H267" s="481">
        <v>400</v>
      </c>
      <c r="I267" s="481">
        <v>20</v>
      </c>
      <c r="J267" s="431">
        <v>0</v>
      </c>
      <c r="K267" s="461"/>
      <c r="L267" s="431"/>
      <c r="M267" s="431"/>
      <c r="N267" s="460">
        <f>+O267+P267</f>
        <v>267.5</v>
      </c>
      <c r="O267" s="431">
        <f t="shared" si="231"/>
        <v>250</v>
      </c>
      <c r="P267" s="431">
        <f t="shared" si="231"/>
        <v>17.5</v>
      </c>
      <c r="Q267" s="430">
        <f t="shared" si="223"/>
        <v>687.5</v>
      </c>
      <c r="R267" s="431">
        <v>650</v>
      </c>
      <c r="S267" s="431">
        <v>37.5</v>
      </c>
      <c r="T267" s="431"/>
      <c r="U267" s="487">
        <f t="shared" si="224"/>
        <v>687.5</v>
      </c>
      <c r="V267" s="487">
        <f t="shared" si="225"/>
        <v>650</v>
      </c>
      <c r="W267" s="487">
        <f t="shared" si="225"/>
        <v>37.5</v>
      </c>
      <c r="X267" s="425">
        <f t="shared" si="229"/>
        <v>0</v>
      </c>
      <c r="Y267" s="431"/>
      <c r="Z267" s="431"/>
      <c r="AA267" s="431"/>
      <c r="AB267" s="431"/>
      <c r="AC267" s="431"/>
      <c r="AD267" s="431">
        <f>+AE267+AF267</f>
        <v>687.5</v>
      </c>
      <c r="AE267" s="431">
        <v>650</v>
      </c>
      <c r="AF267" s="431">
        <v>37.5</v>
      </c>
      <c r="AG267" s="431"/>
      <c r="AH267" s="431"/>
      <c r="AI267" s="431"/>
      <c r="AJ267" s="431"/>
      <c r="AK267" s="431"/>
      <c r="AL267" s="15"/>
      <c r="AP267" s="1"/>
      <c r="AQ267" s="1"/>
      <c r="AR267" s="1"/>
    </row>
    <row r="268" spans="1:44" s="354" customFormat="1" ht="30" hidden="1">
      <c r="A268" s="8">
        <f t="shared" si="227"/>
        <v>17</v>
      </c>
      <c r="B268" s="319" t="s">
        <v>536</v>
      </c>
      <c r="C268" s="8" t="s">
        <v>515</v>
      </c>
      <c r="D268" s="8"/>
      <c r="E268" s="8" t="s">
        <v>537</v>
      </c>
      <c r="F268" s="8" t="s">
        <v>54</v>
      </c>
      <c r="G268" s="425">
        <f t="shared" si="228"/>
        <v>210</v>
      </c>
      <c r="H268" s="425">
        <v>200</v>
      </c>
      <c r="I268" s="425">
        <v>10</v>
      </c>
      <c r="J268" s="431">
        <v>0</v>
      </c>
      <c r="K268" s="461"/>
      <c r="L268" s="431"/>
      <c r="M268" s="431"/>
      <c r="N268" s="460">
        <f>+O268+P268</f>
        <v>54.3</v>
      </c>
      <c r="O268" s="431">
        <f t="shared" si="231"/>
        <v>50</v>
      </c>
      <c r="P268" s="431">
        <f t="shared" si="231"/>
        <v>4.3000000000000007</v>
      </c>
      <c r="Q268" s="430">
        <f t="shared" si="223"/>
        <v>264.3</v>
      </c>
      <c r="R268" s="431">
        <v>250</v>
      </c>
      <c r="S268" s="431">
        <v>14.3</v>
      </c>
      <c r="T268" s="431"/>
      <c r="U268" s="487">
        <f t="shared" si="224"/>
        <v>264.3</v>
      </c>
      <c r="V268" s="487">
        <f t="shared" si="225"/>
        <v>250</v>
      </c>
      <c r="W268" s="487">
        <f t="shared" si="225"/>
        <v>14.3</v>
      </c>
      <c r="X268" s="425">
        <f t="shared" si="229"/>
        <v>0</v>
      </c>
      <c r="Y268" s="431"/>
      <c r="Z268" s="431"/>
      <c r="AA268" s="431"/>
      <c r="AB268" s="431"/>
      <c r="AC268" s="431"/>
      <c r="AD268" s="431">
        <f>+AE268+AF268</f>
        <v>264.3</v>
      </c>
      <c r="AE268" s="431">
        <v>250</v>
      </c>
      <c r="AF268" s="431">
        <v>14.3</v>
      </c>
      <c r="AG268" s="431"/>
      <c r="AH268" s="431"/>
      <c r="AI268" s="431"/>
      <c r="AJ268" s="431"/>
      <c r="AK268" s="431"/>
      <c r="AL268" s="15"/>
      <c r="AP268" s="1"/>
      <c r="AQ268" s="1"/>
      <c r="AR268" s="1"/>
    </row>
    <row r="269" spans="1:44" s="354" customFormat="1" ht="30" hidden="1">
      <c r="A269" s="8">
        <f t="shared" si="227"/>
        <v>18</v>
      </c>
      <c r="B269" s="319" t="s">
        <v>518</v>
      </c>
      <c r="C269" s="8" t="s">
        <v>502</v>
      </c>
      <c r="D269" s="8"/>
      <c r="E269" s="8" t="s">
        <v>519</v>
      </c>
      <c r="F269" s="8" t="s">
        <v>55</v>
      </c>
      <c r="G269" s="481">
        <f>H269+I269</f>
        <v>157.5</v>
      </c>
      <c r="H269" s="481">
        <v>150</v>
      </c>
      <c r="I269" s="481">
        <v>7.5</v>
      </c>
      <c r="J269" s="431">
        <v>0</v>
      </c>
      <c r="K269" s="461">
        <f>+L269+M269</f>
        <v>32.61</v>
      </c>
      <c r="L269" s="431">
        <f>+H269-R269</f>
        <v>30</v>
      </c>
      <c r="M269" s="431">
        <f>+I269-S269</f>
        <v>2.6100000000000003</v>
      </c>
      <c r="N269" s="460"/>
      <c r="O269" s="431"/>
      <c r="P269" s="431"/>
      <c r="Q269" s="431">
        <f t="shared" si="223"/>
        <v>124.89</v>
      </c>
      <c r="R269" s="431">
        <v>120</v>
      </c>
      <c r="S269" s="431">
        <v>4.8899999999999997</v>
      </c>
      <c r="T269" s="431"/>
      <c r="U269" s="487">
        <f>+V269+W269</f>
        <v>0</v>
      </c>
      <c r="V269" s="487">
        <f t="shared" si="225"/>
        <v>0</v>
      </c>
      <c r="W269" s="487">
        <f t="shared" si="225"/>
        <v>0</v>
      </c>
      <c r="X269" s="425">
        <f>Y269+Z269</f>
        <v>0</v>
      </c>
      <c r="Y269" s="431"/>
      <c r="Z269" s="431"/>
      <c r="AA269" s="431"/>
      <c r="AB269" s="431"/>
      <c r="AC269" s="431"/>
      <c r="AD269" s="431"/>
      <c r="AE269" s="431"/>
      <c r="AF269" s="431"/>
      <c r="AG269" s="431">
        <f t="shared" ref="AG269:AG274" si="232">+AH269+AI269</f>
        <v>124.89</v>
      </c>
      <c r="AH269" s="431">
        <v>120</v>
      </c>
      <c r="AI269" s="431">
        <v>4.8899999999999997</v>
      </c>
      <c r="AJ269" s="431"/>
      <c r="AK269" s="431"/>
      <c r="AL269" s="15"/>
      <c r="AP269" s="1"/>
      <c r="AQ269" s="1"/>
      <c r="AR269" s="1"/>
    </row>
    <row r="270" spans="1:44" s="354" customFormat="1" ht="75" hidden="1">
      <c r="A270" s="8">
        <f t="shared" si="227"/>
        <v>19</v>
      </c>
      <c r="B270" s="365" t="s">
        <v>822</v>
      </c>
      <c r="C270" s="8" t="s">
        <v>511</v>
      </c>
      <c r="D270" s="8"/>
      <c r="E270" s="8" t="s">
        <v>159</v>
      </c>
      <c r="F270" s="8" t="s">
        <v>55</v>
      </c>
      <c r="G270" s="481">
        <f>H270+I270</f>
        <v>420</v>
      </c>
      <c r="H270" s="481">
        <v>400</v>
      </c>
      <c r="I270" s="481">
        <v>20</v>
      </c>
      <c r="J270" s="431">
        <v>0</v>
      </c>
      <c r="K270" s="461"/>
      <c r="L270" s="431"/>
      <c r="M270" s="431"/>
      <c r="N270" s="460">
        <f>+O270+P270</f>
        <v>100.37</v>
      </c>
      <c r="O270" s="431">
        <f>+R270-H270</f>
        <v>100</v>
      </c>
      <c r="P270" s="431">
        <f>+S270-I270</f>
        <v>0.37000000000000099</v>
      </c>
      <c r="Q270" s="431">
        <f t="shared" si="223"/>
        <v>520.37</v>
      </c>
      <c r="R270" s="431">
        <v>500</v>
      </c>
      <c r="S270" s="431">
        <v>20.37</v>
      </c>
      <c r="T270" s="431"/>
      <c r="U270" s="487">
        <f>+V270+W270</f>
        <v>0</v>
      </c>
      <c r="V270" s="487">
        <f t="shared" si="225"/>
        <v>0</v>
      </c>
      <c r="W270" s="487">
        <f t="shared" si="225"/>
        <v>0</v>
      </c>
      <c r="X270" s="425">
        <f>Y270+Z270</f>
        <v>0</v>
      </c>
      <c r="Y270" s="431"/>
      <c r="Z270" s="431"/>
      <c r="AA270" s="431"/>
      <c r="AB270" s="431"/>
      <c r="AC270" s="431"/>
      <c r="AD270" s="431"/>
      <c r="AE270" s="431"/>
      <c r="AF270" s="431"/>
      <c r="AG270" s="431">
        <f t="shared" si="232"/>
        <v>520.37</v>
      </c>
      <c r="AH270" s="431">
        <v>500</v>
      </c>
      <c r="AI270" s="431">
        <v>20.37</v>
      </c>
      <c r="AJ270" s="431"/>
      <c r="AK270" s="431"/>
      <c r="AL270" s="15"/>
      <c r="AP270" s="1"/>
      <c r="AQ270" s="1"/>
      <c r="AR270" s="1"/>
    </row>
    <row r="271" spans="1:44" s="354" customFormat="1" ht="30" hidden="1">
      <c r="A271" s="8">
        <f t="shared" si="227"/>
        <v>20</v>
      </c>
      <c r="B271" s="319" t="s">
        <v>528</v>
      </c>
      <c r="C271" s="8" t="s">
        <v>529</v>
      </c>
      <c r="D271" s="8"/>
      <c r="E271" s="8" t="s">
        <v>530</v>
      </c>
      <c r="F271" s="8" t="s">
        <v>55</v>
      </c>
      <c r="G271" s="425">
        <f>H271+I271</f>
        <v>313.39999999999998</v>
      </c>
      <c r="H271" s="425">
        <v>300</v>
      </c>
      <c r="I271" s="425">
        <v>13.4</v>
      </c>
      <c r="J271" s="431">
        <v>0</v>
      </c>
      <c r="K271" s="461">
        <f t="shared" si="222"/>
        <v>0</v>
      </c>
      <c r="L271" s="431"/>
      <c r="M271" s="431"/>
      <c r="N271" s="460"/>
      <c r="O271" s="431"/>
      <c r="P271" s="431"/>
      <c r="Q271" s="431">
        <f t="shared" si="223"/>
        <v>313.39999999999998</v>
      </c>
      <c r="R271" s="431">
        <v>300</v>
      </c>
      <c r="S271" s="431">
        <v>13.4</v>
      </c>
      <c r="T271" s="431"/>
      <c r="U271" s="487">
        <f>+V271+W271</f>
        <v>0</v>
      </c>
      <c r="V271" s="487">
        <f t="shared" si="225"/>
        <v>0</v>
      </c>
      <c r="W271" s="487">
        <f t="shared" si="225"/>
        <v>0</v>
      </c>
      <c r="X271" s="425">
        <f>Y271+Z271</f>
        <v>0</v>
      </c>
      <c r="Y271" s="431"/>
      <c r="Z271" s="431"/>
      <c r="AA271" s="431"/>
      <c r="AB271" s="431"/>
      <c r="AC271" s="431"/>
      <c r="AD271" s="431"/>
      <c r="AE271" s="431"/>
      <c r="AF271" s="431"/>
      <c r="AG271" s="431">
        <f t="shared" si="232"/>
        <v>313.39999999999998</v>
      </c>
      <c r="AH271" s="431">
        <v>300</v>
      </c>
      <c r="AI271" s="431">
        <v>13.4</v>
      </c>
      <c r="AJ271" s="431"/>
      <c r="AK271" s="431"/>
      <c r="AL271" s="15"/>
      <c r="AP271" s="1"/>
      <c r="AQ271" s="1"/>
      <c r="AR271" s="1"/>
    </row>
    <row r="272" spans="1:44" s="354" customFormat="1" ht="30" hidden="1">
      <c r="A272" s="8">
        <f t="shared" si="227"/>
        <v>21</v>
      </c>
      <c r="B272" s="319" t="s">
        <v>531</v>
      </c>
      <c r="C272" s="8" t="s">
        <v>509</v>
      </c>
      <c r="D272" s="8"/>
      <c r="E272" s="8" t="s">
        <v>532</v>
      </c>
      <c r="F272" s="8" t="s">
        <v>55</v>
      </c>
      <c r="G272" s="481">
        <f>H272+I272</f>
        <v>262.5</v>
      </c>
      <c r="H272" s="481">
        <v>250</v>
      </c>
      <c r="I272" s="481">
        <v>12.5</v>
      </c>
      <c r="J272" s="431">
        <v>0</v>
      </c>
      <c r="K272" s="461">
        <f t="shared" si="222"/>
        <v>0</v>
      </c>
      <c r="L272" s="431"/>
      <c r="M272" s="431"/>
      <c r="N272" s="460"/>
      <c r="O272" s="431"/>
      <c r="P272" s="431"/>
      <c r="Q272" s="431">
        <f t="shared" si="223"/>
        <v>262.5</v>
      </c>
      <c r="R272" s="431">
        <v>250</v>
      </c>
      <c r="S272" s="431">
        <v>12.5</v>
      </c>
      <c r="T272" s="431"/>
      <c r="U272" s="487">
        <f>+V272+W272</f>
        <v>0</v>
      </c>
      <c r="V272" s="487">
        <f t="shared" si="225"/>
        <v>0</v>
      </c>
      <c r="W272" s="487">
        <f t="shared" si="225"/>
        <v>0</v>
      </c>
      <c r="X272" s="425">
        <f>Y272+Z272</f>
        <v>0</v>
      </c>
      <c r="Y272" s="431"/>
      <c r="Z272" s="431"/>
      <c r="AA272" s="431"/>
      <c r="AB272" s="431"/>
      <c r="AC272" s="431"/>
      <c r="AD272" s="431"/>
      <c r="AE272" s="431"/>
      <c r="AF272" s="431"/>
      <c r="AG272" s="431">
        <f t="shared" si="232"/>
        <v>262.5</v>
      </c>
      <c r="AH272" s="431">
        <v>250</v>
      </c>
      <c r="AI272" s="431">
        <v>12.5</v>
      </c>
      <c r="AJ272" s="431"/>
      <c r="AK272" s="431"/>
      <c r="AL272" s="15"/>
      <c r="AP272" s="1"/>
      <c r="AQ272" s="1"/>
      <c r="AR272" s="1"/>
    </row>
    <row r="273" spans="1:44" s="354" customFormat="1" ht="30" hidden="1">
      <c r="A273" s="8">
        <f t="shared" si="227"/>
        <v>22</v>
      </c>
      <c r="B273" s="365" t="s">
        <v>810</v>
      </c>
      <c r="C273" s="364" t="s">
        <v>334</v>
      </c>
      <c r="D273" s="8"/>
      <c r="E273" s="8" t="s">
        <v>533</v>
      </c>
      <c r="F273" s="8" t="s">
        <v>55</v>
      </c>
      <c r="G273" s="425">
        <f>H273+I273</f>
        <v>315</v>
      </c>
      <c r="H273" s="425">
        <v>300</v>
      </c>
      <c r="I273" s="425">
        <v>15</v>
      </c>
      <c r="J273" s="431">
        <v>0</v>
      </c>
      <c r="K273" s="461">
        <f>+L273+M273</f>
        <v>10.5</v>
      </c>
      <c r="L273" s="431"/>
      <c r="M273" s="431">
        <f>+I273-S273</f>
        <v>10.5</v>
      </c>
      <c r="N273" s="460">
        <f>+O273+P273</f>
        <v>9.8100000000000023</v>
      </c>
      <c r="O273" s="431">
        <f>+R273-H273</f>
        <v>9.8100000000000023</v>
      </c>
      <c r="P273" s="431"/>
      <c r="Q273" s="431">
        <f t="shared" si="223"/>
        <v>314.31</v>
      </c>
      <c r="R273" s="431">
        <v>309.81</v>
      </c>
      <c r="S273" s="431">
        <v>4.5</v>
      </c>
      <c r="T273" s="431"/>
      <c r="U273" s="487">
        <f>+V273+W273</f>
        <v>0</v>
      </c>
      <c r="V273" s="487">
        <f t="shared" si="225"/>
        <v>0</v>
      </c>
      <c r="W273" s="487">
        <f t="shared" si="225"/>
        <v>0</v>
      </c>
      <c r="X273" s="425">
        <f>Y273+Z273</f>
        <v>0</v>
      </c>
      <c r="Y273" s="431"/>
      <c r="Z273" s="431"/>
      <c r="AA273" s="431"/>
      <c r="AB273" s="431"/>
      <c r="AC273" s="431"/>
      <c r="AD273" s="431"/>
      <c r="AE273" s="431"/>
      <c r="AF273" s="431"/>
      <c r="AG273" s="431">
        <f t="shared" si="232"/>
        <v>314.31</v>
      </c>
      <c r="AH273" s="431">
        <v>309.81</v>
      </c>
      <c r="AI273" s="431">
        <v>4.5</v>
      </c>
      <c r="AJ273" s="431"/>
      <c r="AK273" s="431"/>
      <c r="AL273" s="15"/>
      <c r="AP273" s="1"/>
      <c r="AQ273" s="1"/>
      <c r="AR273" s="1"/>
    </row>
    <row r="274" spans="1:44" s="354" customFormat="1" ht="75" hidden="1">
      <c r="A274" s="8">
        <f t="shared" si="227"/>
        <v>23</v>
      </c>
      <c r="B274" s="365" t="s">
        <v>823</v>
      </c>
      <c r="C274" s="8" t="s">
        <v>334</v>
      </c>
      <c r="D274" s="8"/>
      <c r="E274" s="8" t="s">
        <v>159</v>
      </c>
      <c r="F274" s="8" t="s">
        <v>55</v>
      </c>
      <c r="G274" s="425">
        <f t="shared" si="228"/>
        <v>525</v>
      </c>
      <c r="H274" s="425">
        <v>500</v>
      </c>
      <c r="I274" s="425">
        <v>25</v>
      </c>
      <c r="J274" s="431">
        <v>0</v>
      </c>
      <c r="K274" s="461">
        <f>+L274+M274</f>
        <v>25.45</v>
      </c>
      <c r="L274" s="431">
        <f>+H274-R274</f>
        <v>20</v>
      </c>
      <c r="M274" s="431">
        <f>+I274-S274</f>
        <v>5.4499999999999993</v>
      </c>
      <c r="N274" s="460"/>
      <c r="O274" s="431"/>
      <c r="P274" s="431"/>
      <c r="Q274" s="431">
        <f t="shared" si="223"/>
        <v>499.55</v>
      </c>
      <c r="R274" s="431">
        <v>480</v>
      </c>
      <c r="S274" s="431">
        <v>19.55</v>
      </c>
      <c r="T274" s="431"/>
      <c r="U274" s="487">
        <f t="shared" si="224"/>
        <v>0</v>
      </c>
      <c r="V274" s="487">
        <f t="shared" si="225"/>
        <v>0</v>
      </c>
      <c r="W274" s="487">
        <f t="shared" si="225"/>
        <v>0</v>
      </c>
      <c r="X274" s="425">
        <f t="shared" si="229"/>
        <v>0</v>
      </c>
      <c r="Y274" s="431"/>
      <c r="Z274" s="431"/>
      <c r="AA274" s="431"/>
      <c r="AB274" s="431"/>
      <c r="AC274" s="431"/>
      <c r="AD274" s="431"/>
      <c r="AE274" s="431"/>
      <c r="AF274" s="431"/>
      <c r="AG274" s="431">
        <f t="shared" si="232"/>
        <v>499.55</v>
      </c>
      <c r="AH274" s="431">
        <v>480</v>
      </c>
      <c r="AI274" s="431">
        <v>19.55</v>
      </c>
      <c r="AJ274" s="431"/>
      <c r="AK274" s="431"/>
      <c r="AL274" s="15"/>
      <c r="AP274" s="1"/>
      <c r="AQ274" s="1"/>
      <c r="AR274" s="1"/>
    </row>
    <row r="275" spans="1:44" s="354" customFormat="1" ht="75" hidden="1">
      <c r="A275" s="8">
        <f t="shared" si="227"/>
        <v>24</v>
      </c>
      <c r="B275" s="365" t="s">
        <v>824</v>
      </c>
      <c r="C275" s="8" t="s">
        <v>511</v>
      </c>
      <c r="D275" s="8"/>
      <c r="E275" s="8" t="s">
        <v>159</v>
      </c>
      <c r="F275" s="8">
        <v>2025</v>
      </c>
      <c r="G275" s="425">
        <f t="shared" si="228"/>
        <v>525</v>
      </c>
      <c r="H275" s="425">
        <v>500</v>
      </c>
      <c r="I275" s="425">
        <v>25</v>
      </c>
      <c r="J275" s="431">
        <v>0</v>
      </c>
      <c r="K275" s="461">
        <f t="shared" si="222"/>
        <v>0</v>
      </c>
      <c r="L275" s="431"/>
      <c r="M275" s="431"/>
      <c r="N275" s="460"/>
      <c r="O275" s="431"/>
      <c r="P275" s="431"/>
      <c r="Q275" s="425">
        <f t="shared" ref="Q275" si="233">R275+S275</f>
        <v>525</v>
      </c>
      <c r="R275" s="425">
        <v>500</v>
      </c>
      <c r="S275" s="425">
        <v>25</v>
      </c>
      <c r="T275" s="431"/>
      <c r="U275" s="487">
        <f t="shared" si="224"/>
        <v>0</v>
      </c>
      <c r="V275" s="487">
        <f t="shared" si="225"/>
        <v>0</v>
      </c>
      <c r="W275" s="487">
        <f t="shared" si="225"/>
        <v>0</v>
      </c>
      <c r="X275" s="425">
        <f t="shared" si="229"/>
        <v>0</v>
      </c>
      <c r="Y275" s="431"/>
      <c r="Z275" s="431"/>
      <c r="AA275" s="431"/>
      <c r="AB275" s="431"/>
      <c r="AC275" s="431"/>
      <c r="AD275" s="431"/>
      <c r="AE275" s="431"/>
      <c r="AF275" s="431"/>
      <c r="AG275" s="425">
        <f t="shared" ref="AG275" si="234">AH275+AI275</f>
        <v>525</v>
      </c>
      <c r="AH275" s="425">
        <v>500</v>
      </c>
      <c r="AI275" s="425">
        <v>25</v>
      </c>
      <c r="AJ275" s="431"/>
      <c r="AK275" s="431"/>
      <c r="AL275" s="15"/>
      <c r="AP275" s="1"/>
      <c r="AQ275" s="1"/>
      <c r="AR275" s="1"/>
    </row>
    <row r="276" spans="1:44" s="354" customFormat="1" ht="30" hidden="1">
      <c r="A276" s="8">
        <f t="shared" si="227"/>
        <v>25</v>
      </c>
      <c r="B276" s="319" t="s">
        <v>541</v>
      </c>
      <c r="C276" s="8" t="s">
        <v>509</v>
      </c>
      <c r="D276" s="8"/>
      <c r="E276" s="8" t="s">
        <v>812</v>
      </c>
      <c r="F276" s="8" t="s">
        <v>55</v>
      </c>
      <c r="G276" s="481">
        <f t="shared" si="228"/>
        <v>430.5</v>
      </c>
      <c r="H276" s="481">
        <v>410</v>
      </c>
      <c r="I276" s="481">
        <v>20.5</v>
      </c>
      <c r="J276" s="431">
        <v>0</v>
      </c>
      <c r="K276" s="461">
        <f>+L276+M276</f>
        <v>0.94999999999999929</v>
      </c>
      <c r="L276" s="431"/>
      <c r="M276" s="431">
        <f>+I276-S276</f>
        <v>0.94999999999999929</v>
      </c>
      <c r="N276" s="460">
        <f>+O276+P276</f>
        <v>70</v>
      </c>
      <c r="O276" s="431">
        <f>+R276-H276</f>
        <v>70</v>
      </c>
      <c r="P276" s="431"/>
      <c r="Q276" s="431">
        <f>+R276+S276</f>
        <v>499.55</v>
      </c>
      <c r="R276" s="431">
        <v>480</v>
      </c>
      <c r="S276" s="431">
        <v>19.55</v>
      </c>
      <c r="T276" s="431"/>
      <c r="U276" s="487">
        <f t="shared" si="224"/>
        <v>0</v>
      </c>
      <c r="V276" s="487">
        <f t="shared" si="225"/>
        <v>0</v>
      </c>
      <c r="W276" s="487">
        <f t="shared" si="225"/>
        <v>0</v>
      </c>
      <c r="X276" s="425">
        <f t="shared" si="229"/>
        <v>0</v>
      </c>
      <c r="Y276" s="431"/>
      <c r="Z276" s="431"/>
      <c r="AA276" s="431"/>
      <c r="AB276" s="431"/>
      <c r="AC276" s="431"/>
      <c r="AD276" s="431"/>
      <c r="AE276" s="431"/>
      <c r="AF276" s="431"/>
      <c r="AG276" s="431">
        <f>+AH276+AI276</f>
        <v>499.55</v>
      </c>
      <c r="AH276" s="431">
        <v>480</v>
      </c>
      <c r="AI276" s="431">
        <v>19.55</v>
      </c>
      <c r="AJ276" s="431"/>
      <c r="AK276" s="431"/>
      <c r="AL276" s="15"/>
      <c r="AP276" s="1"/>
      <c r="AQ276" s="1"/>
      <c r="AR276" s="1"/>
    </row>
    <row r="277" spans="1:44" s="354" customFormat="1" ht="75" hidden="1">
      <c r="A277" s="8">
        <f t="shared" si="227"/>
        <v>26</v>
      </c>
      <c r="B277" s="319" t="s">
        <v>543</v>
      </c>
      <c r="C277" s="8" t="s">
        <v>502</v>
      </c>
      <c r="D277" s="8"/>
      <c r="E277" s="8" t="s">
        <v>510</v>
      </c>
      <c r="F277" s="8" t="s">
        <v>55</v>
      </c>
      <c r="G277" s="481">
        <f t="shared" si="228"/>
        <v>105.25</v>
      </c>
      <c r="H277" s="481">
        <v>100.25</v>
      </c>
      <c r="I277" s="481">
        <v>5</v>
      </c>
      <c r="J277" s="431">
        <v>0</v>
      </c>
      <c r="K277" s="461"/>
      <c r="L277" s="431"/>
      <c r="M277" s="431"/>
      <c r="N277" s="460">
        <f>+O277+P277</f>
        <v>519.19000000000005</v>
      </c>
      <c r="O277" s="431">
        <f>+R277-H277</f>
        <v>499.75</v>
      </c>
      <c r="P277" s="431">
        <f>+S277-I277</f>
        <v>19.440000000000001</v>
      </c>
      <c r="Q277" s="431">
        <f>+R277+S277</f>
        <v>624.44000000000005</v>
      </c>
      <c r="R277" s="431">
        <v>600</v>
      </c>
      <c r="S277" s="431">
        <v>24.44</v>
      </c>
      <c r="T277" s="431"/>
      <c r="U277" s="487">
        <f t="shared" si="224"/>
        <v>0</v>
      </c>
      <c r="V277" s="487">
        <f t="shared" si="225"/>
        <v>0</v>
      </c>
      <c r="W277" s="487">
        <f t="shared" si="225"/>
        <v>0</v>
      </c>
      <c r="X277" s="425">
        <f t="shared" si="229"/>
        <v>0</v>
      </c>
      <c r="Y277" s="431"/>
      <c r="Z277" s="431"/>
      <c r="AA277" s="431"/>
      <c r="AB277" s="431"/>
      <c r="AC277" s="431"/>
      <c r="AD277" s="431"/>
      <c r="AE277" s="431"/>
      <c r="AF277" s="431"/>
      <c r="AG277" s="431">
        <f>+AH277+AI277</f>
        <v>624.44000000000005</v>
      </c>
      <c r="AH277" s="431">
        <v>600</v>
      </c>
      <c r="AI277" s="431">
        <v>24.44</v>
      </c>
      <c r="AJ277" s="431"/>
      <c r="AK277" s="431"/>
      <c r="AL277" s="15"/>
      <c r="AP277" s="1"/>
      <c r="AQ277" s="1"/>
      <c r="AR277" s="1"/>
    </row>
    <row r="278" spans="1:44" s="354" customFormat="1" ht="30" hidden="1">
      <c r="A278" s="8">
        <f t="shared" si="227"/>
        <v>27</v>
      </c>
      <c r="B278" s="488" t="s">
        <v>520</v>
      </c>
      <c r="C278" s="8" t="s">
        <v>502</v>
      </c>
      <c r="D278" s="8"/>
      <c r="E278" s="8" t="s">
        <v>521</v>
      </c>
      <c r="F278" s="8" t="s">
        <v>53</v>
      </c>
      <c r="G278" s="425">
        <f t="shared" si="228"/>
        <v>210</v>
      </c>
      <c r="H278" s="425">
        <v>200</v>
      </c>
      <c r="I278" s="425">
        <v>10</v>
      </c>
      <c r="J278" s="431">
        <v>0</v>
      </c>
      <c r="K278" s="425">
        <f t="shared" ref="K278:K283" si="235">L278+M278</f>
        <v>210</v>
      </c>
      <c r="L278" s="425">
        <v>200</v>
      </c>
      <c r="M278" s="425">
        <v>10</v>
      </c>
      <c r="N278" s="460"/>
      <c r="O278" s="431"/>
      <c r="P278" s="431"/>
      <c r="Q278" s="444"/>
      <c r="R278" s="431"/>
      <c r="S278" s="431"/>
      <c r="T278" s="8" t="s">
        <v>1177</v>
      </c>
      <c r="U278" s="487">
        <f t="shared" si="224"/>
        <v>0</v>
      </c>
      <c r="V278" s="487">
        <f t="shared" ref="V278:W283" si="236">+Y278+AB278+AE278</f>
        <v>0</v>
      </c>
      <c r="W278" s="487">
        <f t="shared" si="236"/>
        <v>0</v>
      </c>
      <c r="X278" s="425">
        <f t="shared" si="229"/>
        <v>0</v>
      </c>
      <c r="Y278" s="431"/>
      <c r="Z278" s="431"/>
      <c r="AA278" s="431"/>
      <c r="AB278" s="431"/>
      <c r="AC278" s="431"/>
      <c r="AD278" s="431"/>
      <c r="AE278" s="431"/>
      <c r="AF278" s="431"/>
      <c r="AG278" s="431"/>
      <c r="AH278" s="431"/>
      <c r="AI278" s="431"/>
      <c r="AJ278" s="431"/>
      <c r="AK278" s="431"/>
      <c r="AL278" s="15"/>
      <c r="AP278" s="1"/>
      <c r="AQ278" s="1"/>
      <c r="AR278" s="1"/>
    </row>
    <row r="279" spans="1:44" s="354" customFormat="1" ht="30" hidden="1">
      <c r="A279" s="8">
        <f t="shared" si="227"/>
        <v>28</v>
      </c>
      <c r="B279" s="488" t="s">
        <v>522</v>
      </c>
      <c r="C279" s="8" t="s">
        <v>515</v>
      </c>
      <c r="D279" s="8"/>
      <c r="E279" s="8" t="s">
        <v>523</v>
      </c>
      <c r="F279" s="8" t="s">
        <v>53</v>
      </c>
      <c r="G279" s="481">
        <f t="shared" si="228"/>
        <v>52.5</v>
      </c>
      <c r="H279" s="481">
        <v>50</v>
      </c>
      <c r="I279" s="481">
        <v>2.5</v>
      </c>
      <c r="J279" s="431">
        <v>0</v>
      </c>
      <c r="K279" s="481">
        <f t="shared" si="235"/>
        <v>52.5</v>
      </c>
      <c r="L279" s="481">
        <v>50</v>
      </c>
      <c r="M279" s="481">
        <v>2.5</v>
      </c>
      <c r="N279" s="460"/>
      <c r="O279" s="431"/>
      <c r="P279" s="431"/>
      <c r="Q279" s="444"/>
      <c r="R279" s="431"/>
      <c r="S279" s="431"/>
      <c r="T279" s="8" t="s">
        <v>1177</v>
      </c>
      <c r="U279" s="487">
        <f t="shared" si="224"/>
        <v>0</v>
      </c>
      <c r="V279" s="487">
        <f t="shared" si="236"/>
        <v>0</v>
      </c>
      <c r="W279" s="487">
        <f t="shared" si="236"/>
        <v>0</v>
      </c>
      <c r="X279" s="425">
        <f t="shared" si="229"/>
        <v>0</v>
      </c>
      <c r="Y279" s="431"/>
      <c r="Z279" s="431"/>
      <c r="AA279" s="431"/>
      <c r="AB279" s="431"/>
      <c r="AC279" s="431"/>
      <c r="AD279" s="431"/>
      <c r="AE279" s="431"/>
      <c r="AF279" s="431"/>
      <c r="AG279" s="431"/>
      <c r="AH279" s="431"/>
      <c r="AI279" s="431"/>
      <c r="AJ279" s="431"/>
      <c r="AK279" s="431"/>
      <c r="AL279" s="15"/>
      <c r="AP279" s="1"/>
      <c r="AQ279" s="1"/>
      <c r="AR279" s="1"/>
    </row>
    <row r="280" spans="1:44" s="354" customFormat="1" ht="60" hidden="1">
      <c r="A280" s="8">
        <f t="shared" si="227"/>
        <v>29</v>
      </c>
      <c r="B280" s="488" t="s">
        <v>534</v>
      </c>
      <c r="C280" s="8" t="s">
        <v>509</v>
      </c>
      <c r="D280" s="8"/>
      <c r="E280" s="20" t="s">
        <v>535</v>
      </c>
      <c r="F280" s="8" t="s">
        <v>54</v>
      </c>
      <c r="G280" s="481">
        <f t="shared" si="228"/>
        <v>420</v>
      </c>
      <c r="H280" s="481">
        <v>400</v>
      </c>
      <c r="I280" s="481">
        <v>20</v>
      </c>
      <c r="J280" s="431">
        <v>0</v>
      </c>
      <c r="K280" s="481">
        <f t="shared" si="235"/>
        <v>420</v>
      </c>
      <c r="L280" s="481">
        <v>400</v>
      </c>
      <c r="M280" s="481">
        <v>20</v>
      </c>
      <c r="N280" s="460"/>
      <c r="O280" s="431"/>
      <c r="P280" s="431"/>
      <c r="Q280" s="444"/>
      <c r="R280" s="431"/>
      <c r="S280" s="431"/>
      <c r="T280" s="8" t="s">
        <v>1177</v>
      </c>
      <c r="U280" s="487">
        <f t="shared" si="224"/>
        <v>0</v>
      </c>
      <c r="V280" s="487">
        <f t="shared" si="236"/>
        <v>0</v>
      </c>
      <c r="W280" s="487">
        <f t="shared" si="236"/>
        <v>0</v>
      </c>
      <c r="X280" s="425">
        <f t="shared" si="229"/>
        <v>0</v>
      </c>
      <c r="Y280" s="431"/>
      <c r="Z280" s="431"/>
      <c r="AA280" s="431"/>
      <c r="AB280" s="431"/>
      <c r="AC280" s="431"/>
      <c r="AD280" s="431"/>
      <c r="AE280" s="431"/>
      <c r="AF280" s="431"/>
      <c r="AG280" s="431"/>
      <c r="AH280" s="431"/>
      <c r="AI280" s="431"/>
      <c r="AJ280" s="431"/>
      <c r="AK280" s="431"/>
      <c r="AL280" s="15"/>
      <c r="AP280" s="1"/>
      <c r="AQ280" s="1"/>
      <c r="AR280" s="1"/>
    </row>
    <row r="281" spans="1:44" s="354" customFormat="1" ht="30" hidden="1">
      <c r="A281" s="8">
        <f t="shared" si="227"/>
        <v>30</v>
      </c>
      <c r="B281" s="488" t="s">
        <v>538</v>
      </c>
      <c r="C281" s="8" t="s">
        <v>506</v>
      </c>
      <c r="D281" s="8"/>
      <c r="E281" s="8" t="s">
        <v>539</v>
      </c>
      <c r="F281" s="8" t="s">
        <v>54</v>
      </c>
      <c r="G281" s="425">
        <f t="shared" si="228"/>
        <v>210</v>
      </c>
      <c r="H281" s="425">
        <v>200</v>
      </c>
      <c r="I281" s="425">
        <v>10</v>
      </c>
      <c r="J281" s="431">
        <v>0</v>
      </c>
      <c r="K281" s="425">
        <f t="shared" si="235"/>
        <v>210</v>
      </c>
      <c r="L281" s="425">
        <v>200</v>
      </c>
      <c r="M281" s="425">
        <v>10</v>
      </c>
      <c r="N281" s="460"/>
      <c r="O281" s="431"/>
      <c r="P281" s="431"/>
      <c r="Q281" s="444"/>
      <c r="R281" s="431"/>
      <c r="S281" s="431"/>
      <c r="T281" s="8" t="s">
        <v>1177</v>
      </c>
      <c r="U281" s="487">
        <f t="shared" si="224"/>
        <v>0</v>
      </c>
      <c r="V281" s="487">
        <f t="shared" si="236"/>
        <v>0</v>
      </c>
      <c r="W281" s="487">
        <f t="shared" si="236"/>
        <v>0</v>
      </c>
      <c r="X281" s="425">
        <f t="shared" si="229"/>
        <v>0</v>
      </c>
      <c r="Y281" s="431"/>
      <c r="Z281" s="431"/>
      <c r="AA281" s="431"/>
      <c r="AB281" s="431"/>
      <c r="AC281" s="431"/>
      <c r="AD281" s="431"/>
      <c r="AE281" s="431"/>
      <c r="AF281" s="431"/>
      <c r="AG281" s="431"/>
      <c r="AH281" s="431"/>
      <c r="AI281" s="431"/>
      <c r="AJ281" s="431"/>
      <c r="AK281" s="431"/>
      <c r="AL281" s="15"/>
      <c r="AP281" s="1"/>
      <c r="AQ281" s="1"/>
      <c r="AR281" s="1"/>
    </row>
    <row r="282" spans="1:44" s="354" customFormat="1" ht="30" hidden="1">
      <c r="A282" s="8">
        <f t="shared" si="227"/>
        <v>31</v>
      </c>
      <c r="B282" s="488" t="s">
        <v>540</v>
      </c>
      <c r="C282" s="8" t="s">
        <v>529</v>
      </c>
      <c r="D282" s="8"/>
      <c r="E282" s="8" t="s">
        <v>811</v>
      </c>
      <c r="F282" s="8" t="s">
        <v>55</v>
      </c>
      <c r="G282" s="481">
        <f t="shared" si="228"/>
        <v>430.5</v>
      </c>
      <c r="H282" s="481">
        <v>410</v>
      </c>
      <c r="I282" s="481">
        <v>20.5</v>
      </c>
      <c r="J282" s="431">
        <v>0</v>
      </c>
      <c r="K282" s="481">
        <f t="shared" si="235"/>
        <v>430.5</v>
      </c>
      <c r="L282" s="481">
        <v>410</v>
      </c>
      <c r="M282" s="481">
        <v>20.5</v>
      </c>
      <c r="N282" s="460"/>
      <c r="O282" s="431"/>
      <c r="P282" s="431"/>
      <c r="Q282" s="444"/>
      <c r="R282" s="431"/>
      <c r="S282" s="431"/>
      <c r="T282" s="8" t="s">
        <v>1177</v>
      </c>
      <c r="U282" s="487">
        <f t="shared" si="224"/>
        <v>0</v>
      </c>
      <c r="V282" s="487">
        <f t="shared" si="236"/>
        <v>0</v>
      </c>
      <c r="W282" s="487">
        <f t="shared" si="236"/>
        <v>0</v>
      </c>
      <c r="X282" s="425">
        <f t="shared" si="229"/>
        <v>0</v>
      </c>
      <c r="Y282" s="431"/>
      <c r="Z282" s="431"/>
      <c r="AA282" s="431"/>
      <c r="AB282" s="431"/>
      <c r="AC282" s="431"/>
      <c r="AD282" s="431"/>
      <c r="AE282" s="431"/>
      <c r="AF282" s="431"/>
      <c r="AG282" s="431"/>
      <c r="AH282" s="431"/>
      <c r="AI282" s="431"/>
      <c r="AJ282" s="431"/>
      <c r="AK282" s="431"/>
      <c r="AL282" s="15"/>
      <c r="AP282" s="1"/>
      <c r="AQ282" s="1"/>
      <c r="AR282" s="1"/>
    </row>
    <row r="283" spans="1:44" ht="75" hidden="1">
      <c r="A283" s="8">
        <f t="shared" si="227"/>
        <v>32</v>
      </c>
      <c r="B283" s="488" t="s">
        <v>542</v>
      </c>
      <c r="C283" s="8" t="s">
        <v>502</v>
      </c>
      <c r="D283" s="8"/>
      <c r="E283" s="8" t="s">
        <v>510</v>
      </c>
      <c r="F283" s="8" t="s">
        <v>55</v>
      </c>
      <c r="G283" s="481">
        <f t="shared" si="228"/>
        <v>336</v>
      </c>
      <c r="H283" s="481">
        <v>320</v>
      </c>
      <c r="I283" s="481">
        <v>16</v>
      </c>
      <c r="J283" s="431">
        <v>0</v>
      </c>
      <c r="K283" s="481">
        <f t="shared" si="235"/>
        <v>336</v>
      </c>
      <c r="L283" s="481">
        <v>320</v>
      </c>
      <c r="M283" s="481">
        <v>16</v>
      </c>
      <c r="N283" s="460"/>
      <c r="O283" s="431"/>
      <c r="P283" s="431"/>
      <c r="Q283" s="444"/>
      <c r="R283" s="431"/>
      <c r="S283" s="431"/>
      <c r="T283" s="8" t="s">
        <v>1177</v>
      </c>
      <c r="U283" s="487">
        <f t="shared" si="224"/>
        <v>0</v>
      </c>
      <c r="V283" s="487">
        <f t="shared" si="236"/>
        <v>0</v>
      </c>
      <c r="W283" s="487">
        <f t="shared" si="236"/>
        <v>0</v>
      </c>
      <c r="X283" s="425">
        <f t="shared" si="229"/>
        <v>0</v>
      </c>
      <c r="Y283" s="431"/>
      <c r="Z283" s="431"/>
      <c r="AA283" s="431"/>
      <c r="AB283" s="431"/>
      <c r="AC283" s="431"/>
      <c r="AD283" s="431"/>
      <c r="AE283" s="431"/>
      <c r="AF283" s="431"/>
      <c r="AG283" s="431"/>
      <c r="AH283" s="431"/>
      <c r="AI283" s="431"/>
      <c r="AJ283" s="431"/>
      <c r="AK283" s="431"/>
      <c r="AL283" s="15"/>
    </row>
    <row r="284" spans="1:44" s="354" customFormat="1" ht="128.25">
      <c r="A284" s="259" t="s">
        <v>39</v>
      </c>
      <c r="B284" s="229" t="s">
        <v>1006</v>
      </c>
      <c r="C284" s="250"/>
      <c r="D284" s="250"/>
      <c r="E284" s="250"/>
      <c r="F284" s="268"/>
      <c r="G284" s="314">
        <f>+G290</f>
        <v>7364</v>
      </c>
      <c r="H284" s="314">
        <f t="shared" ref="H284:AK284" si="237">+H290</f>
        <v>7014</v>
      </c>
      <c r="I284" s="314">
        <f t="shared" si="237"/>
        <v>350</v>
      </c>
      <c r="J284" s="314">
        <f t="shared" si="237"/>
        <v>0</v>
      </c>
      <c r="K284" s="456"/>
      <c r="L284" s="314"/>
      <c r="M284" s="314"/>
      <c r="N284" s="456"/>
      <c r="O284" s="314"/>
      <c r="P284" s="314"/>
      <c r="Q284" s="508"/>
      <c r="R284" s="314"/>
      <c r="S284" s="314"/>
      <c r="T284" s="314"/>
      <c r="U284" s="314"/>
      <c r="V284" s="314"/>
      <c r="W284" s="314"/>
      <c r="X284" s="314">
        <f t="shared" si="237"/>
        <v>1000</v>
      </c>
      <c r="Y284" s="314">
        <f t="shared" si="237"/>
        <v>952</v>
      </c>
      <c r="Z284" s="314">
        <f t="shared" si="237"/>
        <v>48</v>
      </c>
      <c r="AA284" s="314"/>
      <c r="AB284" s="456"/>
      <c r="AC284" s="456"/>
      <c r="AD284" s="314"/>
      <c r="AE284" s="456"/>
      <c r="AF284" s="456"/>
      <c r="AG284" s="314"/>
      <c r="AH284" s="456"/>
      <c r="AI284" s="456"/>
      <c r="AJ284" s="314"/>
      <c r="AK284" s="314">
        <f t="shared" si="237"/>
        <v>0</v>
      </c>
      <c r="AL284" s="250"/>
      <c r="AP284" s="1"/>
      <c r="AQ284" s="1"/>
      <c r="AR284" s="1"/>
    </row>
    <row r="285" spans="1:44" s="354" customFormat="1" ht="90" hidden="1">
      <c r="A285" s="246">
        <v>1</v>
      </c>
      <c r="B285" s="269" t="s">
        <v>896</v>
      </c>
      <c r="C285" s="250"/>
      <c r="D285" s="250"/>
      <c r="E285" s="250"/>
      <c r="F285" s="9" t="s">
        <v>19</v>
      </c>
      <c r="G285" s="431">
        <f>H285+I285</f>
        <v>3433</v>
      </c>
      <c r="H285" s="431">
        <v>3269</v>
      </c>
      <c r="I285" s="431">
        <v>164</v>
      </c>
      <c r="J285" s="431"/>
      <c r="K285" s="460"/>
      <c r="L285" s="431"/>
      <c r="M285" s="431"/>
      <c r="N285" s="460"/>
      <c r="O285" s="431"/>
      <c r="P285" s="431"/>
      <c r="Q285" s="444"/>
      <c r="R285" s="431"/>
      <c r="S285" s="431"/>
      <c r="T285" s="431"/>
      <c r="U285" s="431"/>
      <c r="V285" s="431"/>
      <c r="W285" s="431"/>
      <c r="X285" s="431">
        <f>Y285+Z285</f>
        <v>618</v>
      </c>
      <c r="Y285" s="431">
        <v>588</v>
      </c>
      <c r="Z285" s="431">
        <v>30</v>
      </c>
      <c r="AA285" s="431"/>
      <c r="AB285" s="460"/>
      <c r="AC285" s="460"/>
      <c r="AD285" s="431"/>
      <c r="AE285" s="460"/>
      <c r="AF285" s="460"/>
      <c r="AG285" s="431"/>
      <c r="AH285" s="460"/>
      <c r="AI285" s="460"/>
      <c r="AJ285" s="431"/>
      <c r="AK285" s="431"/>
      <c r="AL285" s="250"/>
      <c r="AP285" s="1"/>
      <c r="AQ285" s="1"/>
      <c r="AR285" s="1"/>
    </row>
    <row r="286" spans="1:44" s="354" customFormat="1" ht="90" hidden="1">
      <c r="A286" s="246">
        <v>2</v>
      </c>
      <c r="B286" s="269" t="s">
        <v>897</v>
      </c>
      <c r="C286" s="250"/>
      <c r="D286" s="250"/>
      <c r="E286" s="250"/>
      <c r="F286" s="9" t="s">
        <v>19</v>
      </c>
      <c r="G286" s="431">
        <f t="shared" ref="G286:G290" si="238">H286+I286</f>
        <v>3474</v>
      </c>
      <c r="H286" s="431">
        <v>3309</v>
      </c>
      <c r="I286" s="431">
        <v>165</v>
      </c>
      <c r="J286" s="431"/>
      <c r="K286" s="460"/>
      <c r="L286" s="431"/>
      <c r="M286" s="431"/>
      <c r="N286" s="460"/>
      <c r="O286" s="431"/>
      <c r="P286" s="431"/>
      <c r="Q286" s="444"/>
      <c r="R286" s="431"/>
      <c r="S286" s="431"/>
      <c r="T286" s="431"/>
      <c r="U286" s="431"/>
      <c r="V286" s="431"/>
      <c r="W286" s="431"/>
      <c r="X286" s="431">
        <f t="shared" ref="X286:X290" si="239">Y286+Z286</f>
        <v>626</v>
      </c>
      <c r="Y286" s="431">
        <v>596</v>
      </c>
      <c r="Z286" s="431">
        <v>30</v>
      </c>
      <c r="AA286" s="431"/>
      <c r="AB286" s="460"/>
      <c r="AC286" s="460"/>
      <c r="AD286" s="431"/>
      <c r="AE286" s="460"/>
      <c r="AF286" s="460"/>
      <c r="AG286" s="431"/>
      <c r="AH286" s="460"/>
      <c r="AI286" s="460"/>
      <c r="AJ286" s="431"/>
      <c r="AK286" s="431"/>
      <c r="AL286" s="250"/>
      <c r="AP286" s="1"/>
      <c r="AQ286" s="1"/>
      <c r="AR286" s="1"/>
    </row>
    <row r="287" spans="1:44" s="354" customFormat="1" ht="90" hidden="1">
      <c r="A287" s="246">
        <v>3</v>
      </c>
      <c r="B287" s="269" t="s">
        <v>898</v>
      </c>
      <c r="C287" s="250"/>
      <c r="D287" s="250"/>
      <c r="E287" s="250"/>
      <c r="F287" s="9" t="s">
        <v>19</v>
      </c>
      <c r="G287" s="431">
        <f t="shared" si="238"/>
        <v>3798</v>
      </c>
      <c r="H287" s="431">
        <v>3617</v>
      </c>
      <c r="I287" s="431">
        <v>181</v>
      </c>
      <c r="J287" s="431"/>
      <c r="K287" s="460"/>
      <c r="L287" s="431"/>
      <c r="M287" s="431"/>
      <c r="N287" s="460"/>
      <c r="O287" s="431"/>
      <c r="P287" s="431"/>
      <c r="Q287" s="444"/>
      <c r="R287" s="431"/>
      <c r="S287" s="431"/>
      <c r="T287" s="431"/>
      <c r="U287" s="431"/>
      <c r="V287" s="431"/>
      <c r="W287" s="431"/>
      <c r="X287" s="431">
        <f t="shared" si="239"/>
        <v>684</v>
      </c>
      <c r="Y287" s="431">
        <v>651</v>
      </c>
      <c r="Z287" s="431">
        <v>33</v>
      </c>
      <c r="AA287" s="431"/>
      <c r="AB287" s="460"/>
      <c r="AC287" s="460"/>
      <c r="AD287" s="431"/>
      <c r="AE287" s="460"/>
      <c r="AF287" s="460"/>
      <c r="AG287" s="431"/>
      <c r="AH287" s="460"/>
      <c r="AI287" s="460"/>
      <c r="AJ287" s="431"/>
      <c r="AK287" s="431"/>
      <c r="AL287" s="250"/>
      <c r="AP287" s="1"/>
      <c r="AQ287" s="1"/>
      <c r="AR287" s="1"/>
    </row>
    <row r="288" spans="1:44" s="354" customFormat="1" ht="90" hidden="1">
      <c r="A288" s="246">
        <v>4</v>
      </c>
      <c r="B288" s="269" t="s">
        <v>899</v>
      </c>
      <c r="C288" s="250"/>
      <c r="D288" s="250"/>
      <c r="E288" s="250"/>
      <c r="F288" s="9" t="s">
        <v>19</v>
      </c>
      <c r="G288" s="431">
        <f t="shared" si="238"/>
        <v>3440</v>
      </c>
      <c r="H288" s="431">
        <v>3276</v>
      </c>
      <c r="I288" s="431">
        <v>164</v>
      </c>
      <c r="J288" s="431"/>
      <c r="K288" s="460"/>
      <c r="L288" s="431"/>
      <c r="M288" s="431"/>
      <c r="N288" s="460"/>
      <c r="O288" s="431"/>
      <c r="P288" s="431"/>
      <c r="Q288" s="444"/>
      <c r="R288" s="431"/>
      <c r="S288" s="431"/>
      <c r="T288" s="431"/>
      <c r="U288" s="431"/>
      <c r="V288" s="431"/>
      <c r="W288" s="431"/>
      <c r="X288" s="431">
        <f t="shared" si="239"/>
        <v>619</v>
      </c>
      <c r="Y288" s="431">
        <v>590</v>
      </c>
      <c r="Z288" s="431">
        <v>29</v>
      </c>
      <c r="AA288" s="431"/>
      <c r="AB288" s="460"/>
      <c r="AC288" s="460"/>
      <c r="AD288" s="431"/>
      <c r="AE288" s="460"/>
      <c r="AF288" s="460"/>
      <c r="AG288" s="431"/>
      <c r="AH288" s="460"/>
      <c r="AI288" s="460"/>
      <c r="AJ288" s="431"/>
      <c r="AK288" s="431"/>
      <c r="AL288" s="250"/>
      <c r="AP288" s="1"/>
      <c r="AQ288" s="1"/>
      <c r="AR288" s="1"/>
    </row>
    <row r="289" spans="1:44" s="354" customFormat="1" ht="90">
      <c r="A289" s="242" t="s">
        <v>1004</v>
      </c>
      <c r="B289" s="231" t="s">
        <v>1005</v>
      </c>
      <c r="C289" s="266"/>
      <c r="D289" s="266"/>
      <c r="E289" s="266"/>
      <c r="F289" s="399"/>
      <c r="G289" s="433">
        <f>+G290+G291</f>
        <v>7364</v>
      </c>
      <c r="H289" s="433">
        <f t="shared" ref="H289:T289" si="240">+H290+H291</f>
        <v>7014</v>
      </c>
      <c r="I289" s="433">
        <f t="shared" si="240"/>
        <v>350</v>
      </c>
      <c r="J289" s="433">
        <f t="shared" si="240"/>
        <v>0</v>
      </c>
      <c r="K289" s="433">
        <f t="shared" si="240"/>
        <v>5508.2415000000001</v>
      </c>
      <c r="L289" s="433">
        <f t="shared" si="240"/>
        <v>5250.2415000000001</v>
      </c>
      <c r="M289" s="433">
        <f t="shared" si="240"/>
        <v>258</v>
      </c>
      <c r="N289" s="433">
        <f t="shared" si="240"/>
        <v>6809.2415000000001</v>
      </c>
      <c r="O289" s="433">
        <f t="shared" si="240"/>
        <v>6488.2415000000001</v>
      </c>
      <c r="P289" s="433">
        <f t="shared" si="240"/>
        <v>321</v>
      </c>
      <c r="Q289" s="433">
        <f t="shared" si="240"/>
        <v>8665</v>
      </c>
      <c r="R289" s="433">
        <f t="shared" si="240"/>
        <v>8252</v>
      </c>
      <c r="S289" s="433">
        <f t="shared" si="240"/>
        <v>413</v>
      </c>
      <c r="T289" s="433">
        <f t="shared" si="240"/>
        <v>0</v>
      </c>
      <c r="U289" s="433"/>
      <c r="V289" s="433"/>
      <c r="W289" s="433"/>
      <c r="X289" s="433">
        <f t="shared" ref="X289:AK289" si="241">+X290</f>
        <v>1000</v>
      </c>
      <c r="Y289" s="433">
        <f t="shared" si="241"/>
        <v>952</v>
      </c>
      <c r="Z289" s="433">
        <f t="shared" si="241"/>
        <v>48</v>
      </c>
      <c r="AA289" s="433"/>
      <c r="AB289" s="463"/>
      <c r="AC289" s="463"/>
      <c r="AD289" s="433"/>
      <c r="AE289" s="463"/>
      <c r="AF289" s="463"/>
      <c r="AG289" s="433"/>
      <c r="AH289" s="463"/>
      <c r="AI289" s="463"/>
      <c r="AJ289" s="433"/>
      <c r="AK289" s="433">
        <f t="shared" si="241"/>
        <v>0</v>
      </c>
      <c r="AL289" s="250"/>
      <c r="AP289" s="1"/>
      <c r="AQ289" s="1"/>
      <c r="AR289" s="1"/>
    </row>
    <row r="290" spans="1:44" s="354" customFormat="1" ht="90">
      <c r="A290" s="246" t="s">
        <v>891</v>
      </c>
      <c r="B290" s="234" t="s">
        <v>900</v>
      </c>
      <c r="C290" s="250"/>
      <c r="D290" s="250"/>
      <c r="E290" s="250"/>
      <c r="F290" s="9" t="s">
        <v>19</v>
      </c>
      <c r="G290" s="248">
        <f t="shared" si="238"/>
        <v>7364</v>
      </c>
      <c r="H290" s="248">
        <v>7014</v>
      </c>
      <c r="I290" s="248">
        <v>350</v>
      </c>
      <c r="J290" s="248"/>
      <c r="K290" s="466">
        <f>+L290+M290</f>
        <v>5508.2415000000001</v>
      </c>
      <c r="L290" s="519">
        <f>+H290-R290</f>
        <v>5250.2415000000001</v>
      </c>
      <c r="M290" s="519">
        <f>+I290-S290</f>
        <v>258</v>
      </c>
      <c r="N290" s="466"/>
      <c r="O290" s="248"/>
      <c r="P290" s="248"/>
      <c r="Q290" s="511">
        <f>+R290+S290</f>
        <v>1855.7584999999999</v>
      </c>
      <c r="R290" s="248">
        <f>952+811.7585</f>
        <v>1763.7584999999999</v>
      </c>
      <c r="S290" s="248">
        <f>44+48</f>
        <v>92</v>
      </c>
      <c r="T290" s="248"/>
      <c r="U290" s="248"/>
      <c r="V290" s="248"/>
      <c r="W290" s="248"/>
      <c r="X290" s="248">
        <f t="shared" si="239"/>
        <v>1000</v>
      </c>
      <c r="Y290" s="248">
        <v>952</v>
      </c>
      <c r="Z290" s="248">
        <v>48</v>
      </c>
      <c r="AA290" s="248"/>
      <c r="AB290" s="466"/>
      <c r="AC290" s="466"/>
      <c r="AD290" s="248"/>
      <c r="AE290" s="466"/>
      <c r="AF290" s="466"/>
      <c r="AG290" s="248"/>
      <c r="AH290" s="466"/>
      <c r="AI290" s="466"/>
      <c r="AJ290" s="248"/>
      <c r="AK290" s="248"/>
      <c r="AL290" s="250"/>
      <c r="AP290" s="1"/>
      <c r="AQ290" s="1"/>
      <c r="AR290" s="1"/>
    </row>
    <row r="291" spans="1:44">
      <c r="A291" s="246" t="s">
        <v>891</v>
      </c>
      <c r="B291" s="514" t="s">
        <v>1178</v>
      </c>
      <c r="C291" s="250"/>
      <c r="D291" s="250"/>
      <c r="E291" s="250"/>
      <c r="F291" s="268" t="s">
        <v>51</v>
      </c>
      <c r="G291" s="470"/>
      <c r="H291" s="517"/>
      <c r="I291" s="518"/>
      <c r="J291" s="470"/>
      <c r="K291" s="471"/>
      <c r="L291" s="470"/>
      <c r="M291" s="470"/>
      <c r="N291" s="520">
        <f>+O291+P291</f>
        <v>6809.2415000000001</v>
      </c>
      <c r="O291" s="248">
        <f>5250.2415+1238</f>
        <v>6488.2415000000001</v>
      </c>
      <c r="P291" s="248">
        <f>258+63</f>
        <v>321</v>
      </c>
      <c r="Q291" s="521">
        <f>+R291+S291</f>
        <v>6809.2415000000001</v>
      </c>
      <c r="R291" s="518">
        <f>+O291</f>
        <v>6488.2415000000001</v>
      </c>
      <c r="S291" s="518">
        <f>+P291</f>
        <v>321</v>
      </c>
      <c r="T291" s="470"/>
      <c r="U291" s="470"/>
      <c r="V291" s="470"/>
      <c r="W291" s="470"/>
      <c r="X291" s="470"/>
      <c r="Y291" s="470"/>
      <c r="Z291" s="470"/>
      <c r="AA291" s="470"/>
      <c r="AB291" s="471"/>
      <c r="AC291" s="471"/>
      <c r="AD291" s="470"/>
      <c r="AE291" s="471"/>
      <c r="AF291" s="471"/>
      <c r="AG291" s="470"/>
      <c r="AH291" s="471"/>
      <c r="AI291" s="471"/>
      <c r="AJ291" s="470"/>
      <c r="AK291" s="470"/>
      <c r="AL291" s="250"/>
    </row>
  </sheetData>
  <mergeCells count="22">
    <mergeCell ref="B10:C10"/>
    <mergeCell ref="AM12:AR12"/>
    <mergeCell ref="K5:M5"/>
    <mergeCell ref="N5:P5"/>
    <mergeCell ref="Q5:S5"/>
    <mergeCell ref="T5:T6"/>
    <mergeCell ref="U5:W5"/>
    <mergeCell ref="X5:Z5"/>
    <mergeCell ref="AA5:AC5"/>
    <mergeCell ref="AD5:AF5"/>
    <mergeCell ref="AG5:AI5"/>
    <mergeCell ref="AL5:AL6"/>
    <mergeCell ref="AK1:AL1"/>
    <mergeCell ref="A2:AL2"/>
    <mergeCell ref="A3:AL3"/>
    <mergeCell ref="I4:AL4"/>
    <mergeCell ref="A5:A6"/>
    <mergeCell ref="B5:B6"/>
    <mergeCell ref="C5:C6"/>
    <mergeCell ref="E5:E6"/>
    <mergeCell ref="F5:F6"/>
    <mergeCell ref="G5:J5"/>
  </mergeCells>
  <pageMargins left="0.7" right="0.7" top="0.75" bottom="0.75" header="0.3" footer="0.3"/>
  <pageSetup paperSize="9" scale="83" fitToHeight="0" orientation="landscape" r:id="rId1"/>
  <headerFooter>
    <oddFooter>&amp;C&amp;P</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R291"/>
  <sheetViews>
    <sheetView zoomScale="85" zoomScaleNormal="85" workbookViewId="0">
      <selection activeCell="M181" sqref="M181"/>
    </sheetView>
  </sheetViews>
  <sheetFormatPr defaultRowHeight="15"/>
  <cols>
    <col min="1" max="1" width="6.85546875" style="27" customWidth="1"/>
    <col min="2" max="2" width="27.42578125" style="28" customWidth="1"/>
    <col min="3" max="3" width="12.85546875" style="29" customWidth="1"/>
    <col min="4" max="4" width="12.85546875" style="29" hidden="1" customWidth="1"/>
    <col min="5" max="5" width="40.42578125" style="29" hidden="1" customWidth="1"/>
    <col min="6" max="6" width="9.140625" style="1" customWidth="1"/>
    <col min="7" max="7" width="12.85546875" style="30" customWidth="1"/>
    <col min="8" max="8" width="12.85546875" style="289" customWidth="1"/>
    <col min="9" max="9" width="12.85546875" style="136" customWidth="1"/>
    <col min="10" max="10" width="10.7109375" style="30" customWidth="1"/>
    <col min="11" max="11" width="10.7109375" style="468" customWidth="1"/>
    <col min="12" max="12" width="12" style="30" customWidth="1"/>
    <col min="13" max="13" width="10.7109375" style="30" customWidth="1"/>
    <col min="14" max="14" width="10.7109375" style="468" customWidth="1"/>
    <col min="15" max="16" width="10.7109375" style="30" customWidth="1"/>
    <col min="17" max="17" width="11.7109375" style="512" customWidth="1"/>
    <col min="18" max="18" width="11.7109375" style="30" customWidth="1"/>
    <col min="19" max="20" width="10.7109375" style="30" customWidth="1"/>
    <col min="21" max="21" width="12.5703125" style="30" hidden="1" customWidth="1"/>
    <col min="22" max="22" width="11.7109375" style="30" hidden="1" customWidth="1"/>
    <col min="23" max="23" width="10.7109375" style="30" hidden="1" customWidth="1"/>
    <col min="24" max="24" width="12.7109375" style="30" hidden="1" customWidth="1"/>
    <col min="25" max="25" width="10.85546875" style="30" hidden="1" customWidth="1"/>
    <col min="26" max="26" width="13.85546875" style="30" hidden="1" customWidth="1"/>
    <col min="27" max="27" width="11.28515625" style="30" hidden="1" customWidth="1"/>
    <col min="28" max="28" width="11.28515625" style="468" hidden="1" customWidth="1"/>
    <col min="29" max="29" width="14.28515625" style="468" hidden="1" customWidth="1"/>
    <col min="30" max="30" width="11.28515625" style="30" hidden="1" customWidth="1"/>
    <col min="31" max="31" width="11.28515625" style="468" hidden="1" customWidth="1"/>
    <col min="32" max="32" width="14.140625" style="468" hidden="1" customWidth="1"/>
    <col min="33" max="33" width="11.28515625" style="30" hidden="1" customWidth="1"/>
    <col min="34" max="34" width="11.28515625" style="468" hidden="1" customWidth="1"/>
    <col min="35" max="35" width="13.28515625" style="468" hidden="1" customWidth="1"/>
    <col min="36" max="36" width="11.28515625" style="30" hidden="1" customWidth="1"/>
    <col min="37" max="37" width="9.7109375" style="30" hidden="1" customWidth="1"/>
    <col min="38" max="38" width="6.140625" style="29" hidden="1" customWidth="1"/>
    <col min="39" max="41" width="13.7109375" style="354" customWidth="1"/>
    <col min="42" max="268" width="9.140625" style="1"/>
    <col min="269" max="269" width="6.85546875" style="1" customWidth="1"/>
    <col min="270" max="270" width="27.42578125" style="1" customWidth="1"/>
    <col min="271" max="271" width="12.85546875" style="1" customWidth="1"/>
    <col min="272" max="272" width="0" style="1" hidden="1" customWidth="1"/>
    <col min="273" max="273" width="40.42578125" style="1" customWidth="1"/>
    <col min="274" max="274" width="9.140625" style="1" customWidth="1"/>
    <col min="275" max="276" width="11" style="1" customWidth="1"/>
    <col min="277" max="277" width="12.28515625" style="1" customWidth="1"/>
    <col min="278" max="280" width="12.85546875" style="1" customWidth="1"/>
    <col min="281" max="281" width="10.7109375" style="1" customWidth="1"/>
    <col min="282" max="282" width="12.7109375" style="1" customWidth="1"/>
    <col min="283" max="283" width="10.85546875" style="1" customWidth="1"/>
    <col min="284" max="284" width="11.28515625" style="1" customWidth="1"/>
    <col min="285" max="285" width="9.7109375" style="1" customWidth="1"/>
    <col min="286" max="286" width="11.140625" style="1" customWidth="1"/>
    <col min="287" max="287" width="12.42578125" style="1" customWidth="1"/>
    <col min="288" max="293" width="9.7109375" style="1" customWidth="1"/>
    <col min="294" max="294" width="6.140625" style="1" customWidth="1"/>
    <col min="295" max="524" width="9.140625" style="1"/>
    <col min="525" max="525" width="6.85546875" style="1" customWidth="1"/>
    <col min="526" max="526" width="27.42578125" style="1" customWidth="1"/>
    <col min="527" max="527" width="12.85546875" style="1" customWidth="1"/>
    <col min="528" max="528" width="0" style="1" hidden="1" customWidth="1"/>
    <col min="529" max="529" width="40.42578125" style="1" customWidth="1"/>
    <col min="530" max="530" width="9.140625" style="1" customWidth="1"/>
    <col min="531" max="532" width="11" style="1" customWidth="1"/>
    <col min="533" max="533" width="12.28515625" style="1" customWidth="1"/>
    <col min="534" max="536" width="12.85546875" style="1" customWidth="1"/>
    <col min="537" max="537" width="10.7109375" style="1" customWidth="1"/>
    <col min="538" max="538" width="12.7109375" style="1" customWidth="1"/>
    <col min="539" max="539" width="10.85546875" style="1" customWidth="1"/>
    <col min="540" max="540" width="11.28515625" style="1" customWidth="1"/>
    <col min="541" max="541" width="9.7109375" style="1" customWidth="1"/>
    <col min="542" max="542" width="11.140625" style="1" customWidth="1"/>
    <col min="543" max="543" width="12.42578125" style="1" customWidth="1"/>
    <col min="544" max="549" width="9.7109375" style="1" customWidth="1"/>
    <col min="550" max="550" width="6.140625" style="1" customWidth="1"/>
    <col min="551" max="780" width="9.140625" style="1"/>
    <col min="781" max="781" width="6.85546875" style="1" customWidth="1"/>
    <col min="782" max="782" width="27.42578125" style="1" customWidth="1"/>
    <col min="783" max="783" width="12.85546875" style="1" customWidth="1"/>
    <col min="784" max="784" width="0" style="1" hidden="1" customWidth="1"/>
    <col min="785" max="785" width="40.42578125" style="1" customWidth="1"/>
    <col min="786" max="786" width="9.140625" style="1" customWidth="1"/>
    <col min="787" max="788" width="11" style="1" customWidth="1"/>
    <col min="789" max="789" width="12.28515625" style="1" customWidth="1"/>
    <col min="790" max="792" width="12.85546875" style="1" customWidth="1"/>
    <col min="793" max="793" width="10.7109375" style="1" customWidth="1"/>
    <col min="794" max="794" width="12.7109375" style="1" customWidth="1"/>
    <col min="795" max="795" width="10.85546875" style="1" customWidth="1"/>
    <col min="796" max="796" width="11.28515625" style="1" customWidth="1"/>
    <col min="797" max="797" width="9.7109375" style="1" customWidth="1"/>
    <col min="798" max="798" width="11.140625" style="1" customWidth="1"/>
    <col min="799" max="799" width="12.42578125" style="1" customWidth="1"/>
    <col min="800" max="805" width="9.7109375" style="1" customWidth="1"/>
    <col min="806" max="806" width="6.140625" style="1" customWidth="1"/>
    <col min="807" max="1036" width="9.140625" style="1"/>
    <col min="1037" max="1037" width="6.85546875" style="1" customWidth="1"/>
    <col min="1038" max="1038" width="27.42578125" style="1" customWidth="1"/>
    <col min="1039" max="1039" width="12.85546875" style="1" customWidth="1"/>
    <col min="1040" max="1040" width="0" style="1" hidden="1" customWidth="1"/>
    <col min="1041" max="1041" width="40.42578125" style="1" customWidth="1"/>
    <col min="1042" max="1042" width="9.140625" style="1" customWidth="1"/>
    <col min="1043" max="1044" width="11" style="1" customWidth="1"/>
    <col min="1045" max="1045" width="12.28515625" style="1" customWidth="1"/>
    <col min="1046" max="1048" width="12.85546875" style="1" customWidth="1"/>
    <col min="1049" max="1049" width="10.7109375" style="1" customWidth="1"/>
    <col min="1050" max="1050" width="12.7109375" style="1" customWidth="1"/>
    <col min="1051" max="1051" width="10.85546875" style="1" customWidth="1"/>
    <col min="1052" max="1052" width="11.28515625" style="1" customWidth="1"/>
    <col min="1053" max="1053" width="9.7109375" style="1" customWidth="1"/>
    <col min="1054" max="1054" width="11.140625" style="1" customWidth="1"/>
    <col min="1055" max="1055" width="12.42578125" style="1" customWidth="1"/>
    <col min="1056" max="1061" width="9.7109375" style="1" customWidth="1"/>
    <col min="1062" max="1062" width="6.140625" style="1" customWidth="1"/>
    <col min="1063" max="1292" width="9.140625" style="1"/>
    <col min="1293" max="1293" width="6.85546875" style="1" customWidth="1"/>
    <col min="1294" max="1294" width="27.42578125" style="1" customWidth="1"/>
    <col min="1295" max="1295" width="12.85546875" style="1" customWidth="1"/>
    <col min="1296" max="1296" width="0" style="1" hidden="1" customWidth="1"/>
    <col min="1297" max="1297" width="40.42578125" style="1" customWidth="1"/>
    <col min="1298" max="1298" width="9.140625" style="1" customWidth="1"/>
    <col min="1299" max="1300" width="11" style="1" customWidth="1"/>
    <col min="1301" max="1301" width="12.28515625" style="1" customWidth="1"/>
    <col min="1302" max="1304" width="12.85546875" style="1" customWidth="1"/>
    <col min="1305" max="1305" width="10.7109375" style="1" customWidth="1"/>
    <col min="1306" max="1306" width="12.7109375" style="1" customWidth="1"/>
    <col min="1307" max="1307" width="10.85546875" style="1" customWidth="1"/>
    <col min="1308" max="1308" width="11.28515625" style="1" customWidth="1"/>
    <col min="1309" max="1309" width="9.7109375" style="1" customWidth="1"/>
    <col min="1310" max="1310" width="11.140625" style="1" customWidth="1"/>
    <col min="1311" max="1311" width="12.42578125" style="1" customWidth="1"/>
    <col min="1312" max="1317" width="9.7109375" style="1" customWidth="1"/>
    <col min="1318" max="1318" width="6.140625" style="1" customWidth="1"/>
    <col min="1319" max="1548" width="9.140625" style="1"/>
    <col min="1549" max="1549" width="6.85546875" style="1" customWidth="1"/>
    <col min="1550" max="1550" width="27.42578125" style="1" customWidth="1"/>
    <col min="1551" max="1551" width="12.85546875" style="1" customWidth="1"/>
    <col min="1552" max="1552" width="0" style="1" hidden="1" customWidth="1"/>
    <col min="1553" max="1553" width="40.42578125" style="1" customWidth="1"/>
    <col min="1554" max="1554" width="9.140625" style="1" customWidth="1"/>
    <col min="1555" max="1556" width="11" style="1" customWidth="1"/>
    <col min="1557" max="1557" width="12.28515625" style="1" customWidth="1"/>
    <col min="1558" max="1560" width="12.85546875" style="1" customWidth="1"/>
    <col min="1561" max="1561" width="10.7109375" style="1" customWidth="1"/>
    <col min="1562" max="1562" width="12.7109375" style="1" customWidth="1"/>
    <col min="1563" max="1563" width="10.85546875" style="1" customWidth="1"/>
    <col min="1564" max="1564" width="11.28515625" style="1" customWidth="1"/>
    <col min="1565" max="1565" width="9.7109375" style="1" customWidth="1"/>
    <col min="1566" max="1566" width="11.140625" style="1" customWidth="1"/>
    <col min="1567" max="1567" width="12.42578125" style="1" customWidth="1"/>
    <col min="1568" max="1573" width="9.7109375" style="1" customWidth="1"/>
    <col min="1574" max="1574" width="6.140625" style="1" customWidth="1"/>
    <col min="1575" max="1804" width="9.140625" style="1"/>
    <col min="1805" max="1805" width="6.85546875" style="1" customWidth="1"/>
    <col min="1806" max="1806" width="27.42578125" style="1" customWidth="1"/>
    <col min="1807" max="1807" width="12.85546875" style="1" customWidth="1"/>
    <col min="1808" max="1808" width="0" style="1" hidden="1" customWidth="1"/>
    <col min="1809" max="1809" width="40.42578125" style="1" customWidth="1"/>
    <col min="1810" max="1810" width="9.140625" style="1" customWidth="1"/>
    <col min="1811" max="1812" width="11" style="1" customWidth="1"/>
    <col min="1813" max="1813" width="12.28515625" style="1" customWidth="1"/>
    <col min="1814" max="1816" width="12.85546875" style="1" customWidth="1"/>
    <col min="1817" max="1817" width="10.7109375" style="1" customWidth="1"/>
    <col min="1818" max="1818" width="12.7109375" style="1" customWidth="1"/>
    <col min="1819" max="1819" width="10.85546875" style="1" customWidth="1"/>
    <col min="1820" max="1820" width="11.28515625" style="1" customWidth="1"/>
    <col min="1821" max="1821" width="9.7109375" style="1" customWidth="1"/>
    <col min="1822" max="1822" width="11.140625" style="1" customWidth="1"/>
    <col min="1823" max="1823" width="12.42578125" style="1" customWidth="1"/>
    <col min="1824" max="1829" width="9.7109375" style="1" customWidth="1"/>
    <col min="1830" max="1830" width="6.140625" style="1" customWidth="1"/>
    <col min="1831" max="2060" width="9.140625" style="1"/>
    <col min="2061" max="2061" width="6.85546875" style="1" customWidth="1"/>
    <col min="2062" max="2062" width="27.42578125" style="1" customWidth="1"/>
    <col min="2063" max="2063" width="12.85546875" style="1" customWidth="1"/>
    <col min="2064" max="2064" width="0" style="1" hidden="1" customWidth="1"/>
    <col min="2065" max="2065" width="40.42578125" style="1" customWidth="1"/>
    <col min="2066" max="2066" width="9.140625" style="1" customWidth="1"/>
    <col min="2067" max="2068" width="11" style="1" customWidth="1"/>
    <col min="2069" max="2069" width="12.28515625" style="1" customWidth="1"/>
    <col min="2070" max="2072" width="12.85546875" style="1" customWidth="1"/>
    <col min="2073" max="2073" width="10.7109375" style="1" customWidth="1"/>
    <col min="2074" max="2074" width="12.7109375" style="1" customWidth="1"/>
    <col min="2075" max="2075" width="10.85546875" style="1" customWidth="1"/>
    <col min="2076" max="2076" width="11.28515625" style="1" customWidth="1"/>
    <col min="2077" max="2077" width="9.7109375" style="1" customWidth="1"/>
    <col min="2078" max="2078" width="11.140625" style="1" customWidth="1"/>
    <col min="2079" max="2079" width="12.42578125" style="1" customWidth="1"/>
    <col min="2080" max="2085" width="9.7109375" style="1" customWidth="1"/>
    <col min="2086" max="2086" width="6.140625" style="1" customWidth="1"/>
    <col min="2087" max="2316" width="9.140625" style="1"/>
    <col min="2317" max="2317" width="6.85546875" style="1" customWidth="1"/>
    <col min="2318" max="2318" width="27.42578125" style="1" customWidth="1"/>
    <col min="2319" max="2319" width="12.85546875" style="1" customWidth="1"/>
    <col min="2320" max="2320" width="0" style="1" hidden="1" customWidth="1"/>
    <col min="2321" max="2321" width="40.42578125" style="1" customWidth="1"/>
    <col min="2322" max="2322" width="9.140625" style="1" customWidth="1"/>
    <col min="2323" max="2324" width="11" style="1" customWidth="1"/>
    <col min="2325" max="2325" width="12.28515625" style="1" customWidth="1"/>
    <col min="2326" max="2328" width="12.85546875" style="1" customWidth="1"/>
    <col min="2329" max="2329" width="10.7109375" style="1" customWidth="1"/>
    <col min="2330" max="2330" width="12.7109375" style="1" customWidth="1"/>
    <col min="2331" max="2331" width="10.85546875" style="1" customWidth="1"/>
    <col min="2332" max="2332" width="11.28515625" style="1" customWidth="1"/>
    <col min="2333" max="2333" width="9.7109375" style="1" customWidth="1"/>
    <col min="2334" max="2334" width="11.140625" style="1" customWidth="1"/>
    <col min="2335" max="2335" width="12.42578125" style="1" customWidth="1"/>
    <col min="2336" max="2341" width="9.7109375" style="1" customWidth="1"/>
    <col min="2342" max="2342" width="6.140625" style="1" customWidth="1"/>
    <col min="2343" max="2572" width="9.140625" style="1"/>
    <col min="2573" max="2573" width="6.85546875" style="1" customWidth="1"/>
    <col min="2574" max="2574" width="27.42578125" style="1" customWidth="1"/>
    <col min="2575" max="2575" width="12.85546875" style="1" customWidth="1"/>
    <col min="2576" max="2576" width="0" style="1" hidden="1" customWidth="1"/>
    <col min="2577" max="2577" width="40.42578125" style="1" customWidth="1"/>
    <col min="2578" max="2578" width="9.140625" style="1" customWidth="1"/>
    <col min="2579" max="2580" width="11" style="1" customWidth="1"/>
    <col min="2581" max="2581" width="12.28515625" style="1" customWidth="1"/>
    <col min="2582" max="2584" width="12.85546875" style="1" customWidth="1"/>
    <col min="2585" max="2585" width="10.7109375" style="1" customWidth="1"/>
    <col min="2586" max="2586" width="12.7109375" style="1" customWidth="1"/>
    <col min="2587" max="2587" width="10.85546875" style="1" customWidth="1"/>
    <col min="2588" max="2588" width="11.28515625" style="1" customWidth="1"/>
    <col min="2589" max="2589" width="9.7109375" style="1" customWidth="1"/>
    <col min="2590" max="2590" width="11.140625" style="1" customWidth="1"/>
    <col min="2591" max="2591" width="12.42578125" style="1" customWidth="1"/>
    <col min="2592" max="2597" width="9.7109375" style="1" customWidth="1"/>
    <col min="2598" max="2598" width="6.140625" style="1" customWidth="1"/>
    <col min="2599" max="2828" width="9.140625" style="1"/>
    <col min="2829" max="2829" width="6.85546875" style="1" customWidth="1"/>
    <col min="2830" max="2830" width="27.42578125" style="1" customWidth="1"/>
    <col min="2831" max="2831" width="12.85546875" style="1" customWidth="1"/>
    <col min="2832" max="2832" width="0" style="1" hidden="1" customWidth="1"/>
    <col min="2833" max="2833" width="40.42578125" style="1" customWidth="1"/>
    <col min="2834" max="2834" width="9.140625" style="1" customWidth="1"/>
    <col min="2835" max="2836" width="11" style="1" customWidth="1"/>
    <col min="2837" max="2837" width="12.28515625" style="1" customWidth="1"/>
    <col min="2838" max="2840" width="12.85546875" style="1" customWidth="1"/>
    <col min="2841" max="2841" width="10.7109375" style="1" customWidth="1"/>
    <col min="2842" max="2842" width="12.7109375" style="1" customWidth="1"/>
    <col min="2843" max="2843" width="10.85546875" style="1" customWidth="1"/>
    <col min="2844" max="2844" width="11.28515625" style="1" customWidth="1"/>
    <col min="2845" max="2845" width="9.7109375" style="1" customWidth="1"/>
    <col min="2846" max="2846" width="11.140625" style="1" customWidth="1"/>
    <col min="2847" max="2847" width="12.42578125" style="1" customWidth="1"/>
    <col min="2848" max="2853" width="9.7109375" style="1" customWidth="1"/>
    <col min="2854" max="2854" width="6.140625" style="1" customWidth="1"/>
    <col min="2855" max="3084" width="9.140625" style="1"/>
    <col min="3085" max="3085" width="6.85546875" style="1" customWidth="1"/>
    <col min="3086" max="3086" width="27.42578125" style="1" customWidth="1"/>
    <col min="3087" max="3087" width="12.85546875" style="1" customWidth="1"/>
    <col min="3088" max="3088" width="0" style="1" hidden="1" customWidth="1"/>
    <col min="3089" max="3089" width="40.42578125" style="1" customWidth="1"/>
    <col min="3090" max="3090" width="9.140625" style="1" customWidth="1"/>
    <col min="3091" max="3092" width="11" style="1" customWidth="1"/>
    <col min="3093" max="3093" width="12.28515625" style="1" customWidth="1"/>
    <col min="3094" max="3096" width="12.85546875" style="1" customWidth="1"/>
    <col min="3097" max="3097" width="10.7109375" style="1" customWidth="1"/>
    <col min="3098" max="3098" width="12.7109375" style="1" customWidth="1"/>
    <col min="3099" max="3099" width="10.85546875" style="1" customWidth="1"/>
    <col min="3100" max="3100" width="11.28515625" style="1" customWidth="1"/>
    <col min="3101" max="3101" width="9.7109375" style="1" customWidth="1"/>
    <col min="3102" max="3102" width="11.140625" style="1" customWidth="1"/>
    <col min="3103" max="3103" width="12.42578125" style="1" customWidth="1"/>
    <col min="3104" max="3109" width="9.7109375" style="1" customWidth="1"/>
    <col min="3110" max="3110" width="6.140625" style="1" customWidth="1"/>
    <col min="3111" max="3340" width="9.140625" style="1"/>
    <col min="3341" max="3341" width="6.85546875" style="1" customWidth="1"/>
    <col min="3342" max="3342" width="27.42578125" style="1" customWidth="1"/>
    <col min="3343" max="3343" width="12.85546875" style="1" customWidth="1"/>
    <col min="3344" max="3344" width="0" style="1" hidden="1" customWidth="1"/>
    <col min="3345" max="3345" width="40.42578125" style="1" customWidth="1"/>
    <col min="3346" max="3346" width="9.140625" style="1" customWidth="1"/>
    <col min="3347" max="3348" width="11" style="1" customWidth="1"/>
    <col min="3349" max="3349" width="12.28515625" style="1" customWidth="1"/>
    <col min="3350" max="3352" width="12.85546875" style="1" customWidth="1"/>
    <col min="3353" max="3353" width="10.7109375" style="1" customWidth="1"/>
    <col min="3354" max="3354" width="12.7109375" style="1" customWidth="1"/>
    <col min="3355" max="3355" width="10.85546875" style="1" customWidth="1"/>
    <col min="3356" max="3356" width="11.28515625" style="1" customWidth="1"/>
    <col min="3357" max="3357" width="9.7109375" style="1" customWidth="1"/>
    <col min="3358" max="3358" width="11.140625" style="1" customWidth="1"/>
    <col min="3359" max="3359" width="12.42578125" style="1" customWidth="1"/>
    <col min="3360" max="3365" width="9.7109375" style="1" customWidth="1"/>
    <col min="3366" max="3366" width="6.140625" style="1" customWidth="1"/>
    <col min="3367" max="3596" width="9.140625" style="1"/>
    <col min="3597" max="3597" width="6.85546875" style="1" customWidth="1"/>
    <col min="3598" max="3598" width="27.42578125" style="1" customWidth="1"/>
    <col min="3599" max="3599" width="12.85546875" style="1" customWidth="1"/>
    <col min="3600" max="3600" width="0" style="1" hidden="1" customWidth="1"/>
    <col min="3601" max="3601" width="40.42578125" style="1" customWidth="1"/>
    <col min="3602" max="3602" width="9.140625" style="1" customWidth="1"/>
    <col min="3603" max="3604" width="11" style="1" customWidth="1"/>
    <col min="3605" max="3605" width="12.28515625" style="1" customWidth="1"/>
    <col min="3606" max="3608" width="12.85546875" style="1" customWidth="1"/>
    <col min="3609" max="3609" width="10.7109375" style="1" customWidth="1"/>
    <col min="3610" max="3610" width="12.7109375" style="1" customWidth="1"/>
    <col min="3611" max="3611" width="10.85546875" style="1" customWidth="1"/>
    <col min="3612" max="3612" width="11.28515625" style="1" customWidth="1"/>
    <col min="3613" max="3613" width="9.7109375" style="1" customWidth="1"/>
    <col min="3614" max="3614" width="11.140625" style="1" customWidth="1"/>
    <col min="3615" max="3615" width="12.42578125" style="1" customWidth="1"/>
    <col min="3616" max="3621" width="9.7109375" style="1" customWidth="1"/>
    <col min="3622" max="3622" width="6.140625" style="1" customWidth="1"/>
    <col min="3623" max="3852" width="9.140625" style="1"/>
    <col min="3853" max="3853" width="6.85546875" style="1" customWidth="1"/>
    <col min="3854" max="3854" width="27.42578125" style="1" customWidth="1"/>
    <col min="3855" max="3855" width="12.85546875" style="1" customWidth="1"/>
    <col min="3856" max="3856" width="0" style="1" hidden="1" customWidth="1"/>
    <col min="3857" max="3857" width="40.42578125" style="1" customWidth="1"/>
    <col min="3858" max="3858" width="9.140625" style="1" customWidth="1"/>
    <col min="3859" max="3860" width="11" style="1" customWidth="1"/>
    <col min="3861" max="3861" width="12.28515625" style="1" customWidth="1"/>
    <col min="3862" max="3864" width="12.85546875" style="1" customWidth="1"/>
    <col min="3865" max="3865" width="10.7109375" style="1" customWidth="1"/>
    <col min="3866" max="3866" width="12.7109375" style="1" customWidth="1"/>
    <col min="3867" max="3867" width="10.85546875" style="1" customWidth="1"/>
    <col min="3868" max="3868" width="11.28515625" style="1" customWidth="1"/>
    <col min="3869" max="3869" width="9.7109375" style="1" customWidth="1"/>
    <col min="3870" max="3870" width="11.140625" style="1" customWidth="1"/>
    <col min="3871" max="3871" width="12.42578125" style="1" customWidth="1"/>
    <col min="3872" max="3877" width="9.7109375" style="1" customWidth="1"/>
    <col min="3878" max="3878" width="6.140625" style="1" customWidth="1"/>
    <col min="3879" max="4108" width="9.140625" style="1"/>
    <col min="4109" max="4109" width="6.85546875" style="1" customWidth="1"/>
    <col min="4110" max="4110" width="27.42578125" style="1" customWidth="1"/>
    <col min="4111" max="4111" width="12.85546875" style="1" customWidth="1"/>
    <col min="4112" max="4112" width="0" style="1" hidden="1" customWidth="1"/>
    <col min="4113" max="4113" width="40.42578125" style="1" customWidth="1"/>
    <col min="4114" max="4114" width="9.140625" style="1" customWidth="1"/>
    <col min="4115" max="4116" width="11" style="1" customWidth="1"/>
    <col min="4117" max="4117" width="12.28515625" style="1" customWidth="1"/>
    <col min="4118" max="4120" width="12.85546875" style="1" customWidth="1"/>
    <col min="4121" max="4121" width="10.7109375" style="1" customWidth="1"/>
    <col min="4122" max="4122" width="12.7109375" style="1" customWidth="1"/>
    <col min="4123" max="4123" width="10.85546875" style="1" customWidth="1"/>
    <col min="4124" max="4124" width="11.28515625" style="1" customWidth="1"/>
    <col min="4125" max="4125" width="9.7109375" style="1" customWidth="1"/>
    <col min="4126" max="4126" width="11.140625" style="1" customWidth="1"/>
    <col min="4127" max="4127" width="12.42578125" style="1" customWidth="1"/>
    <col min="4128" max="4133" width="9.7109375" style="1" customWidth="1"/>
    <col min="4134" max="4134" width="6.140625" style="1" customWidth="1"/>
    <col min="4135" max="4364" width="9.140625" style="1"/>
    <col min="4365" max="4365" width="6.85546875" style="1" customWidth="1"/>
    <col min="4366" max="4366" width="27.42578125" style="1" customWidth="1"/>
    <col min="4367" max="4367" width="12.85546875" style="1" customWidth="1"/>
    <col min="4368" max="4368" width="0" style="1" hidden="1" customWidth="1"/>
    <col min="4369" max="4369" width="40.42578125" style="1" customWidth="1"/>
    <col min="4370" max="4370" width="9.140625" style="1" customWidth="1"/>
    <col min="4371" max="4372" width="11" style="1" customWidth="1"/>
    <col min="4373" max="4373" width="12.28515625" style="1" customWidth="1"/>
    <col min="4374" max="4376" width="12.85546875" style="1" customWidth="1"/>
    <col min="4377" max="4377" width="10.7109375" style="1" customWidth="1"/>
    <col min="4378" max="4378" width="12.7109375" style="1" customWidth="1"/>
    <col min="4379" max="4379" width="10.85546875" style="1" customWidth="1"/>
    <col min="4380" max="4380" width="11.28515625" style="1" customWidth="1"/>
    <col min="4381" max="4381" width="9.7109375" style="1" customWidth="1"/>
    <col min="4382" max="4382" width="11.140625" style="1" customWidth="1"/>
    <col min="4383" max="4383" width="12.42578125" style="1" customWidth="1"/>
    <col min="4384" max="4389" width="9.7109375" style="1" customWidth="1"/>
    <col min="4390" max="4390" width="6.140625" style="1" customWidth="1"/>
    <col min="4391" max="4620" width="9.140625" style="1"/>
    <col min="4621" max="4621" width="6.85546875" style="1" customWidth="1"/>
    <col min="4622" max="4622" width="27.42578125" style="1" customWidth="1"/>
    <col min="4623" max="4623" width="12.85546875" style="1" customWidth="1"/>
    <col min="4624" max="4624" width="0" style="1" hidden="1" customWidth="1"/>
    <col min="4625" max="4625" width="40.42578125" style="1" customWidth="1"/>
    <col min="4626" max="4626" width="9.140625" style="1" customWidth="1"/>
    <col min="4627" max="4628" width="11" style="1" customWidth="1"/>
    <col min="4629" max="4629" width="12.28515625" style="1" customWidth="1"/>
    <col min="4630" max="4632" width="12.85546875" style="1" customWidth="1"/>
    <col min="4633" max="4633" width="10.7109375" style="1" customWidth="1"/>
    <col min="4634" max="4634" width="12.7109375" style="1" customWidth="1"/>
    <col min="4635" max="4635" width="10.85546875" style="1" customWidth="1"/>
    <col min="4636" max="4636" width="11.28515625" style="1" customWidth="1"/>
    <col min="4637" max="4637" width="9.7109375" style="1" customWidth="1"/>
    <col min="4638" max="4638" width="11.140625" style="1" customWidth="1"/>
    <col min="4639" max="4639" width="12.42578125" style="1" customWidth="1"/>
    <col min="4640" max="4645" width="9.7109375" style="1" customWidth="1"/>
    <col min="4646" max="4646" width="6.140625" style="1" customWidth="1"/>
    <col min="4647" max="4876" width="9.140625" style="1"/>
    <col min="4877" max="4877" width="6.85546875" style="1" customWidth="1"/>
    <col min="4878" max="4878" width="27.42578125" style="1" customWidth="1"/>
    <col min="4879" max="4879" width="12.85546875" style="1" customWidth="1"/>
    <col min="4880" max="4880" width="0" style="1" hidden="1" customWidth="1"/>
    <col min="4881" max="4881" width="40.42578125" style="1" customWidth="1"/>
    <col min="4882" max="4882" width="9.140625" style="1" customWidth="1"/>
    <col min="4883" max="4884" width="11" style="1" customWidth="1"/>
    <col min="4885" max="4885" width="12.28515625" style="1" customWidth="1"/>
    <col min="4886" max="4888" width="12.85546875" style="1" customWidth="1"/>
    <col min="4889" max="4889" width="10.7109375" style="1" customWidth="1"/>
    <col min="4890" max="4890" width="12.7109375" style="1" customWidth="1"/>
    <col min="4891" max="4891" width="10.85546875" style="1" customWidth="1"/>
    <col min="4892" max="4892" width="11.28515625" style="1" customWidth="1"/>
    <col min="4893" max="4893" width="9.7109375" style="1" customWidth="1"/>
    <col min="4894" max="4894" width="11.140625" style="1" customWidth="1"/>
    <col min="4895" max="4895" width="12.42578125" style="1" customWidth="1"/>
    <col min="4896" max="4901" width="9.7109375" style="1" customWidth="1"/>
    <col min="4902" max="4902" width="6.140625" style="1" customWidth="1"/>
    <col min="4903" max="5132" width="9.140625" style="1"/>
    <col min="5133" max="5133" width="6.85546875" style="1" customWidth="1"/>
    <col min="5134" max="5134" width="27.42578125" style="1" customWidth="1"/>
    <col min="5135" max="5135" width="12.85546875" style="1" customWidth="1"/>
    <col min="5136" max="5136" width="0" style="1" hidden="1" customWidth="1"/>
    <col min="5137" max="5137" width="40.42578125" style="1" customWidth="1"/>
    <col min="5138" max="5138" width="9.140625" style="1" customWidth="1"/>
    <col min="5139" max="5140" width="11" style="1" customWidth="1"/>
    <col min="5141" max="5141" width="12.28515625" style="1" customWidth="1"/>
    <col min="5142" max="5144" width="12.85546875" style="1" customWidth="1"/>
    <col min="5145" max="5145" width="10.7109375" style="1" customWidth="1"/>
    <col min="5146" max="5146" width="12.7109375" style="1" customWidth="1"/>
    <col min="5147" max="5147" width="10.85546875" style="1" customWidth="1"/>
    <col min="5148" max="5148" width="11.28515625" style="1" customWidth="1"/>
    <col min="5149" max="5149" width="9.7109375" style="1" customWidth="1"/>
    <col min="5150" max="5150" width="11.140625" style="1" customWidth="1"/>
    <col min="5151" max="5151" width="12.42578125" style="1" customWidth="1"/>
    <col min="5152" max="5157" width="9.7109375" style="1" customWidth="1"/>
    <col min="5158" max="5158" width="6.140625" style="1" customWidth="1"/>
    <col min="5159" max="5388" width="9.140625" style="1"/>
    <col min="5389" max="5389" width="6.85546875" style="1" customWidth="1"/>
    <col min="5390" max="5390" width="27.42578125" style="1" customWidth="1"/>
    <col min="5391" max="5391" width="12.85546875" style="1" customWidth="1"/>
    <col min="5392" max="5392" width="0" style="1" hidden="1" customWidth="1"/>
    <col min="5393" max="5393" width="40.42578125" style="1" customWidth="1"/>
    <col min="5394" max="5394" width="9.140625" style="1" customWidth="1"/>
    <col min="5395" max="5396" width="11" style="1" customWidth="1"/>
    <col min="5397" max="5397" width="12.28515625" style="1" customWidth="1"/>
    <col min="5398" max="5400" width="12.85546875" style="1" customWidth="1"/>
    <col min="5401" max="5401" width="10.7109375" style="1" customWidth="1"/>
    <col min="5402" max="5402" width="12.7109375" style="1" customWidth="1"/>
    <col min="5403" max="5403" width="10.85546875" style="1" customWidth="1"/>
    <col min="5404" max="5404" width="11.28515625" style="1" customWidth="1"/>
    <col min="5405" max="5405" width="9.7109375" style="1" customWidth="1"/>
    <col min="5406" max="5406" width="11.140625" style="1" customWidth="1"/>
    <col min="5407" max="5407" width="12.42578125" style="1" customWidth="1"/>
    <col min="5408" max="5413" width="9.7109375" style="1" customWidth="1"/>
    <col min="5414" max="5414" width="6.140625" style="1" customWidth="1"/>
    <col min="5415" max="5644" width="9.140625" style="1"/>
    <col min="5645" max="5645" width="6.85546875" style="1" customWidth="1"/>
    <col min="5646" max="5646" width="27.42578125" style="1" customWidth="1"/>
    <col min="5647" max="5647" width="12.85546875" style="1" customWidth="1"/>
    <col min="5648" max="5648" width="0" style="1" hidden="1" customWidth="1"/>
    <col min="5649" max="5649" width="40.42578125" style="1" customWidth="1"/>
    <col min="5650" max="5650" width="9.140625" style="1" customWidth="1"/>
    <col min="5651" max="5652" width="11" style="1" customWidth="1"/>
    <col min="5653" max="5653" width="12.28515625" style="1" customWidth="1"/>
    <col min="5654" max="5656" width="12.85546875" style="1" customWidth="1"/>
    <col min="5657" max="5657" width="10.7109375" style="1" customWidth="1"/>
    <col min="5658" max="5658" width="12.7109375" style="1" customWidth="1"/>
    <col min="5659" max="5659" width="10.85546875" style="1" customWidth="1"/>
    <col min="5660" max="5660" width="11.28515625" style="1" customWidth="1"/>
    <col min="5661" max="5661" width="9.7109375" style="1" customWidth="1"/>
    <col min="5662" max="5662" width="11.140625" style="1" customWidth="1"/>
    <col min="5663" max="5663" width="12.42578125" style="1" customWidth="1"/>
    <col min="5664" max="5669" width="9.7109375" style="1" customWidth="1"/>
    <col min="5670" max="5670" width="6.140625" style="1" customWidth="1"/>
    <col min="5671" max="5900" width="9.140625" style="1"/>
    <col min="5901" max="5901" width="6.85546875" style="1" customWidth="1"/>
    <col min="5902" max="5902" width="27.42578125" style="1" customWidth="1"/>
    <col min="5903" max="5903" width="12.85546875" style="1" customWidth="1"/>
    <col min="5904" max="5904" width="0" style="1" hidden="1" customWidth="1"/>
    <col min="5905" max="5905" width="40.42578125" style="1" customWidth="1"/>
    <col min="5906" max="5906" width="9.140625" style="1" customWidth="1"/>
    <col min="5907" max="5908" width="11" style="1" customWidth="1"/>
    <col min="5909" max="5909" width="12.28515625" style="1" customWidth="1"/>
    <col min="5910" max="5912" width="12.85546875" style="1" customWidth="1"/>
    <col min="5913" max="5913" width="10.7109375" style="1" customWidth="1"/>
    <col min="5914" max="5914" width="12.7109375" style="1" customWidth="1"/>
    <col min="5915" max="5915" width="10.85546875" style="1" customWidth="1"/>
    <col min="5916" max="5916" width="11.28515625" style="1" customWidth="1"/>
    <col min="5917" max="5917" width="9.7109375" style="1" customWidth="1"/>
    <col min="5918" max="5918" width="11.140625" style="1" customWidth="1"/>
    <col min="5919" max="5919" width="12.42578125" style="1" customWidth="1"/>
    <col min="5920" max="5925" width="9.7109375" style="1" customWidth="1"/>
    <col min="5926" max="5926" width="6.140625" style="1" customWidth="1"/>
    <col min="5927" max="6156" width="9.140625" style="1"/>
    <col min="6157" max="6157" width="6.85546875" style="1" customWidth="1"/>
    <col min="6158" max="6158" width="27.42578125" style="1" customWidth="1"/>
    <col min="6159" max="6159" width="12.85546875" style="1" customWidth="1"/>
    <col min="6160" max="6160" width="0" style="1" hidden="1" customWidth="1"/>
    <col min="6161" max="6161" width="40.42578125" style="1" customWidth="1"/>
    <col min="6162" max="6162" width="9.140625" style="1" customWidth="1"/>
    <col min="6163" max="6164" width="11" style="1" customWidth="1"/>
    <col min="6165" max="6165" width="12.28515625" style="1" customWidth="1"/>
    <col min="6166" max="6168" width="12.85546875" style="1" customWidth="1"/>
    <col min="6169" max="6169" width="10.7109375" style="1" customWidth="1"/>
    <col min="6170" max="6170" width="12.7109375" style="1" customWidth="1"/>
    <col min="6171" max="6171" width="10.85546875" style="1" customWidth="1"/>
    <col min="6172" max="6172" width="11.28515625" style="1" customWidth="1"/>
    <col min="6173" max="6173" width="9.7109375" style="1" customWidth="1"/>
    <col min="6174" max="6174" width="11.140625" style="1" customWidth="1"/>
    <col min="6175" max="6175" width="12.42578125" style="1" customWidth="1"/>
    <col min="6176" max="6181" width="9.7109375" style="1" customWidth="1"/>
    <col min="6182" max="6182" width="6.140625" style="1" customWidth="1"/>
    <col min="6183" max="6412" width="9.140625" style="1"/>
    <col min="6413" max="6413" width="6.85546875" style="1" customWidth="1"/>
    <col min="6414" max="6414" width="27.42578125" style="1" customWidth="1"/>
    <col min="6415" max="6415" width="12.85546875" style="1" customWidth="1"/>
    <col min="6416" max="6416" width="0" style="1" hidden="1" customWidth="1"/>
    <col min="6417" max="6417" width="40.42578125" style="1" customWidth="1"/>
    <col min="6418" max="6418" width="9.140625" style="1" customWidth="1"/>
    <col min="6419" max="6420" width="11" style="1" customWidth="1"/>
    <col min="6421" max="6421" width="12.28515625" style="1" customWidth="1"/>
    <col min="6422" max="6424" width="12.85546875" style="1" customWidth="1"/>
    <col min="6425" max="6425" width="10.7109375" style="1" customWidth="1"/>
    <col min="6426" max="6426" width="12.7109375" style="1" customWidth="1"/>
    <col min="6427" max="6427" width="10.85546875" style="1" customWidth="1"/>
    <col min="6428" max="6428" width="11.28515625" style="1" customWidth="1"/>
    <col min="6429" max="6429" width="9.7109375" style="1" customWidth="1"/>
    <col min="6430" max="6430" width="11.140625" style="1" customWidth="1"/>
    <col min="6431" max="6431" width="12.42578125" style="1" customWidth="1"/>
    <col min="6432" max="6437" width="9.7109375" style="1" customWidth="1"/>
    <col min="6438" max="6438" width="6.140625" style="1" customWidth="1"/>
    <col min="6439" max="6668" width="9.140625" style="1"/>
    <col min="6669" max="6669" width="6.85546875" style="1" customWidth="1"/>
    <col min="6670" max="6670" width="27.42578125" style="1" customWidth="1"/>
    <col min="6671" max="6671" width="12.85546875" style="1" customWidth="1"/>
    <col min="6672" max="6672" width="0" style="1" hidden="1" customWidth="1"/>
    <col min="6673" max="6673" width="40.42578125" style="1" customWidth="1"/>
    <col min="6674" max="6674" width="9.140625" style="1" customWidth="1"/>
    <col min="6675" max="6676" width="11" style="1" customWidth="1"/>
    <col min="6677" max="6677" width="12.28515625" style="1" customWidth="1"/>
    <col min="6678" max="6680" width="12.85546875" style="1" customWidth="1"/>
    <col min="6681" max="6681" width="10.7109375" style="1" customWidth="1"/>
    <col min="6682" max="6682" width="12.7109375" style="1" customWidth="1"/>
    <col min="6683" max="6683" width="10.85546875" style="1" customWidth="1"/>
    <col min="6684" max="6684" width="11.28515625" style="1" customWidth="1"/>
    <col min="6685" max="6685" width="9.7109375" style="1" customWidth="1"/>
    <col min="6686" max="6686" width="11.140625" style="1" customWidth="1"/>
    <col min="6687" max="6687" width="12.42578125" style="1" customWidth="1"/>
    <col min="6688" max="6693" width="9.7109375" style="1" customWidth="1"/>
    <col min="6694" max="6694" width="6.140625" style="1" customWidth="1"/>
    <col min="6695" max="6924" width="9.140625" style="1"/>
    <col min="6925" max="6925" width="6.85546875" style="1" customWidth="1"/>
    <col min="6926" max="6926" width="27.42578125" style="1" customWidth="1"/>
    <col min="6927" max="6927" width="12.85546875" style="1" customWidth="1"/>
    <col min="6928" max="6928" width="0" style="1" hidden="1" customWidth="1"/>
    <col min="6929" max="6929" width="40.42578125" style="1" customWidth="1"/>
    <col min="6930" max="6930" width="9.140625" style="1" customWidth="1"/>
    <col min="6931" max="6932" width="11" style="1" customWidth="1"/>
    <col min="6933" max="6933" width="12.28515625" style="1" customWidth="1"/>
    <col min="6934" max="6936" width="12.85546875" style="1" customWidth="1"/>
    <col min="6937" max="6937" width="10.7109375" style="1" customWidth="1"/>
    <col min="6938" max="6938" width="12.7109375" style="1" customWidth="1"/>
    <col min="6939" max="6939" width="10.85546875" style="1" customWidth="1"/>
    <col min="6940" max="6940" width="11.28515625" style="1" customWidth="1"/>
    <col min="6941" max="6941" width="9.7109375" style="1" customWidth="1"/>
    <col min="6942" max="6942" width="11.140625" style="1" customWidth="1"/>
    <col min="6943" max="6943" width="12.42578125" style="1" customWidth="1"/>
    <col min="6944" max="6949" width="9.7109375" style="1" customWidth="1"/>
    <col min="6950" max="6950" width="6.140625" style="1" customWidth="1"/>
    <col min="6951" max="7180" width="9.140625" style="1"/>
    <col min="7181" max="7181" width="6.85546875" style="1" customWidth="1"/>
    <col min="7182" max="7182" width="27.42578125" style="1" customWidth="1"/>
    <col min="7183" max="7183" width="12.85546875" style="1" customWidth="1"/>
    <col min="7184" max="7184" width="0" style="1" hidden="1" customWidth="1"/>
    <col min="7185" max="7185" width="40.42578125" style="1" customWidth="1"/>
    <col min="7186" max="7186" width="9.140625" style="1" customWidth="1"/>
    <col min="7187" max="7188" width="11" style="1" customWidth="1"/>
    <col min="7189" max="7189" width="12.28515625" style="1" customWidth="1"/>
    <col min="7190" max="7192" width="12.85546875" style="1" customWidth="1"/>
    <col min="7193" max="7193" width="10.7109375" style="1" customWidth="1"/>
    <col min="7194" max="7194" width="12.7109375" style="1" customWidth="1"/>
    <col min="7195" max="7195" width="10.85546875" style="1" customWidth="1"/>
    <col min="7196" max="7196" width="11.28515625" style="1" customWidth="1"/>
    <col min="7197" max="7197" width="9.7109375" style="1" customWidth="1"/>
    <col min="7198" max="7198" width="11.140625" style="1" customWidth="1"/>
    <col min="7199" max="7199" width="12.42578125" style="1" customWidth="1"/>
    <col min="7200" max="7205" width="9.7109375" style="1" customWidth="1"/>
    <col min="7206" max="7206" width="6.140625" style="1" customWidth="1"/>
    <col min="7207" max="7436" width="9.140625" style="1"/>
    <col min="7437" max="7437" width="6.85546875" style="1" customWidth="1"/>
    <col min="7438" max="7438" width="27.42578125" style="1" customWidth="1"/>
    <col min="7439" max="7439" width="12.85546875" style="1" customWidth="1"/>
    <col min="7440" max="7440" width="0" style="1" hidden="1" customWidth="1"/>
    <col min="7441" max="7441" width="40.42578125" style="1" customWidth="1"/>
    <col min="7442" max="7442" width="9.140625" style="1" customWidth="1"/>
    <col min="7443" max="7444" width="11" style="1" customWidth="1"/>
    <col min="7445" max="7445" width="12.28515625" style="1" customWidth="1"/>
    <col min="7446" max="7448" width="12.85546875" style="1" customWidth="1"/>
    <col min="7449" max="7449" width="10.7109375" style="1" customWidth="1"/>
    <col min="7450" max="7450" width="12.7109375" style="1" customWidth="1"/>
    <col min="7451" max="7451" width="10.85546875" style="1" customWidth="1"/>
    <col min="7452" max="7452" width="11.28515625" style="1" customWidth="1"/>
    <col min="7453" max="7453" width="9.7109375" style="1" customWidth="1"/>
    <col min="7454" max="7454" width="11.140625" style="1" customWidth="1"/>
    <col min="7455" max="7455" width="12.42578125" style="1" customWidth="1"/>
    <col min="7456" max="7461" width="9.7109375" style="1" customWidth="1"/>
    <col min="7462" max="7462" width="6.140625" style="1" customWidth="1"/>
    <col min="7463" max="7692" width="9.140625" style="1"/>
    <col min="7693" max="7693" width="6.85546875" style="1" customWidth="1"/>
    <col min="7694" max="7694" width="27.42578125" style="1" customWidth="1"/>
    <col min="7695" max="7695" width="12.85546875" style="1" customWidth="1"/>
    <col min="7696" max="7696" width="0" style="1" hidden="1" customWidth="1"/>
    <col min="7697" max="7697" width="40.42578125" style="1" customWidth="1"/>
    <col min="7698" max="7698" width="9.140625" style="1" customWidth="1"/>
    <col min="7699" max="7700" width="11" style="1" customWidth="1"/>
    <col min="7701" max="7701" width="12.28515625" style="1" customWidth="1"/>
    <col min="7702" max="7704" width="12.85546875" style="1" customWidth="1"/>
    <col min="7705" max="7705" width="10.7109375" style="1" customWidth="1"/>
    <col min="7706" max="7706" width="12.7109375" style="1" customWidth="1"/>
    <col min="7707" max="7707" width="10.85546875" style="1" customWidth="1"/>
    <col min="7708" max="7708" width="11.28515625" style="1" customWidth="1"/>
    <col min="7709" max="7709" width="9.7109375" style="1" customWidth="1"/>
    <col min="7710" max="7710" width="11.140625" style="1" customWidth="1"/>
    <col min="7711" max="7711" width="12.42578125" style="1" customWidth="1"/>
    <col min="7712" max="7717" width="9.7109375" style="1" customWidth="1"/>
    <col min="7718" max="7718" width="6.140625" style="1" customWidth="1"/>
    <col min="7719" max="7948" width="9.140625" style="1"/>
    <col min="7949" max="7949" width="6.85546875" style="1" customWidth="1"/>
    <col min="7950" max="7950" width="27.42578125" style="1" customWidth="1"/>
    <col min="7951" max="7951" width="12.85546875" style="1" customWidth="1"/>
    <col min="7952" max="7952" width="0" style="1" hidden="1" customWidth="1"/>
    <col min="7953" max="7953" width="40.42578125" style="1" customWidth="1"/>
    <col min="7954" max="7954" width="9.140625" style="1" customWidth="1"/>
    <col min="7955" max="7956" width="11" style="1" customWidth="1"/>
    <col min="7957" max="7957" width="12.28515625" style="1" customWidth="1"/>
    <col min="7958" max="7960" width="12.85546875" style="1" customWidth="1"/>
    <col min="7961" max="7961" width="10.7109375" style="1" customWidth="1"/>
    <col min="7962" max="7962" width="12.7109375" style="1" customWidth="1"/>
    <col min="7963" max="7963" width="10.85546875" style="1" customWidth="1"/>
    <col min="7964" max="7964" width="11.28515625" style="1" customWidth="1"/>
    <col min="7965" max="7965" width="9.7109375" style="1" customWidth="1"/>
    <col min="7966" max="7966" width="11.140625" style="1" customWidth="1"/>
    <col min="7967" max="7967" width="12.42578125" style="1" customWidth="1"/>
    <col min="7968" max="7973" width="9.7109375" style="1" customWidth="1"/>
    <col min="7974" max="7974" width="6.140625" style="1" customWidth="1"/>
    <col min="7975" max="8204" width="9.140625" style="1"/>
    <col min="8205" max="8205" width="6.85546875" style="1" customWidth="1"/>
    <col min="8206" max="8206" width="27.42578125" style="1" customWidth="1"/>
    <col min="8207" max="8207" width="12.85546875" style="1" customWidth="1"/>
    <col min="8208" max="8208" width="0" style="1" hidden="1" customWidth="1"/>
    <col min="8209" max="8209" width="40.42578125" style="1" customWidth="1"/>
    <col min="8210" max="8210" width="9.140625" style="1" customWidth="1"/>
    <col min="8211" max="8212" width="11" style="1" customWidth="1"/>
    <col min="8213" max="8213" width="12.28515625" style="1" customWidth="1"/>
    <col min="8214" max="8216" width="12.85546875" style="1" customWidth="1"/>
    <col min="8217" max="8217" width="10.7109375" style="1" customWidth="1"/>
    <col min="8218" max="8218" width="12.7109375" style="1" customWidth="1"/>
    <col min="8219" max="8219" width="10.85546875" style="1" customWidth="1"/>
    <col min="8220" max="8220" width="11.28515625" style="1" customWidth="1"/>
    <col min="8221" max="8221" width="9.7109375" style="1" customWidth="1"/>
    <col min="8222" max="8222" width="11.140625" style="1" customWidth="1"/>
    <col min="8223" max="8223" width="12.42578125" style="1" customWidth="1"/>
    <col min="8224" max="8229" width="9.7109375" style="1" customWidth="1"/>
    <col min="8230" max="8230" width="6.140625" style="1" customWidth="1"/>
    <col min="8231" max="8460" width="9.140625" style="1"/>
    <col min="8461" max="8461" width="6.85546875" style="1" customWidth="1"/>
    <col min="8462" max="8462" width="27.42578125" style="1" customWidth="1"/>
    <col min="8463" max="8463" width="12.85546875" style="1" customWidth="1"/>
    <col min="8464" max="8464" width="0" style="1" hidden="1" customWidth="1"/>
    <col min="8465" max="8465" width="40.42578125" style="1" customWidth="1"/>
    <col min="8466" max="8466" width="9.140625" style="1" customWidth="1"/>
    <col min="8467" max="8468" width="11" style="1" customWidth="1"/>
    <col min="8469" max="8469" width="12.28515625" style="1" customWidth="1"/>
    <col min="8470" max="8472" width="12.85546875" style="1" customWidth="1"/>
    <col min="8473" max="8473" width="10.7109375" style="1" customWidth="1"/>
    <col min="8474" max="8474" width="12.7109375" style="1" customWidth="1"/>
    <col min="8475" max="8475" width="10.85546875" style="1" customWidth="1"/>
    <col min="8476" max="8476" width="11.28515625" style="1" customWidth="1"/>
    <col min="8477" max="8477" width="9.7109375" style="1" customWidth="1"/>
    <col min="8478" max="8478" width="11.140625" style="1" customWidth="1"/>
    <col min="8479" max="8479" width="12.42578125" style="1" customWidth="1"/>
    <col min="8480" max="8485" width="9.7109375" style="1" customWidth="1"/>
    <col min="8486" max="8486" width="6.140625" style="1" customWidth="1"/>
    <col min="8487" max="8716" width="9.140625" style="1"/>
    <col min="8717" max="8717" width="6.85546875" style="1" customWidth="1"/>
    <col min="8718" max="8718" width="27.42578125" style="1" customWidth="1"/>
    <col min="8719" max="8719" width="12.85546875" style="1" customWidth="1"/>
    <col min="8720" max="8720" width="0" style="1" hidden="1" customWidth="1"/>
    <col min="8721" max="8721" width="40.42578125" style="1" customWidth="1"/>
    <col min="8722" max="8722" width="9.140625" style="1" customWidth="1"/>
    <col min="8723" max="8724" width="11" style="1" customWidth="1"/>
    <col min="8725" max="8725" width="12.28515625" style="1" customWidth="1"/>
    <col min="8726" max="8728" width="12.85546875" style="1" customWidth="1"/>
    <col min="8729" max="8729" width="10.7109375" style="1" customWidth="1"/>
    <col min="8730" max="8730" width="12.7109375" style="1" customWidth="1"/>
    <col min="8731" max="8731" width="10.85546875" style="1" customWidth="1"/>
    <col min="8732" max="8732" width="11.28515625" style="1" customWidth="1"/>
    <col min="8733" max="8733" width="9.7109375" style="1" customWidth="1"/>
    <col min="8734" max="8734" width="11.140625" style="1" customWidth="1"/>
    <col min="8735" max="8735" width="12.42578125" style="1" customWidth="1"/>
    <col min="8736" max="8741" width="9.7109375" style="1" customWidth="1"/>
    <col min="8742" max="8742" width="6.140625" style="1" customWidth="1"/>
    <col min="8743" max="8972" width="9.140625" style="1"/>
    <col min="8973" max="8973" width="6.85546875" style="1" customWidth="1"/>
    <col min="8974" max="8974" width="27.42578125" style="1" customWidth="1"/>
    <col min="8975" max="8975" width="12.85546875" style="1" customWidth="1"/>
    <col min="8976" max="8976" width="0" style="1" hidden="1" customWidth="1"/>
    <col min="8977" max="8977" width="40.42578125" style="1" customWidth="1"/>
    <col min="8978" max="8978" width="9.140625" style="1" customWidth="1"/>
    <col min="8979" max="8980" width="11" style="1" customWidth="1"/>
    <col min="8981" max="8981" width="12.28515625" style="1" customWidth="1"/>
    <col min="8982" max="8984" width="12.85546875" style="1" customWidth="1"/>
    <col min="8985" max="8985" width="10.7109375" style="1" customWidth="1"/>
    <col min="8986" max="8986" width="12.7109375" style="1" customWidth="1"/>
    <col min="8987" max="8987" width="10.85546875" style="1" customWidth="1"/>
    <col min="8988" max="8988" width="11.28515625" style="1" customWidth="1"/>
    <col min="8989" max="8989" width="9.7109375" style="1" customWidth="1"/>
    <col min="8990" max="8990" width="11.140625" style="1" customWidth="1"/>
    <col min="8991" max="8991" width="12.42578125" style="1" customWidth="1"/>
    <col min="8992" max="8997" width="9.7109375" style="1" customWidth="1"/>
    <col min="8998" max="8998" width="6.140625" style="1" customWidth="1"/>
    <col min="8999" max="9228" width="9.140625" style="1"/>
    <col min="9229" max="9229" width="6.85546875" style="1" customWidth="1"/>
    <col min="9230" max="9230" width="27.42578125" style="1" customWidth="1"/>
    <col min="9231" max="9231" width="12.85546875" style="1" customWidth="1"/>
    <col min="9232" max="9232" width="0" style="1" hidden="1" customWidth="1"/>
    <col min="9233" max="9233" width="40.42578125" style="1" customWidth="1"/>
    <col min="9234" max="9234" width="9.140625" style="1" customWidth="1"/>
    <col min="9235" max="9236" width="11" style="1" customWidth="1"/>
    <col min="9237" max="9237" width="12.28515625" style="1" customWidth="1"/>
    <col min="9238" max="9240" width="12.85546875" style="1" customWidth="1"/>
    <col min="9241" max="9241" width="10.7109375" style="1" customWidth="1"/>
    <col min="9242" max="9242" width="12.7109375" style="1" customWidth="1"/>
    <col min="9243" max="9243" width="10.85546875" style="1" customWidth="1"/>
    <col min="9244" max="9244" width="11.28515625" style="1" customWidth="1"/>
    <col min="9245" max="9245" width="9.7109375" style="1" customWidth="1"/>
    <col min="9246" max="9246" width="11.140625" style="1" customWidth="1"/>
    <col min="9247" max="9247" width="12.42578125" style="1" customWidth="1"/>
    <col min="9248" max="9253" width="9.7109375" style="1" customWidth="1"/>
    <col min="9254" max="9254" width="6.140625" style="1" customWidth="1"/>
    <col min="9255" max="9484" width="9.140625" style="1"/>
    <col min="9485" max="9485" width="6.85546875" style="1" customWidth="1"/>
    <col min="9486" max="9486" width="27.42578125" style="1" customWidth="1"/>
    <col min="9487" max="9487" width="12.85546875" style="1" customWidth="1"/>
    <col min="9488" max="9488" width="0" style="1" hidden="1" customWidth="1"/>
    <col min="9489" max="9489" width="40.42578125" style="1" customWidth="1"/>
    <col min="9490" max="9490" width="9.140625" style="1" customWidth="1"/>
    <col min="9491" max="9492" width="11" style="1" customWidth="1"/>
    <col min="9493" max="9493" width="12.28515625" style="1" customWidth="1"/>
    <col min="9494" max="9496" width="12.85546875" style="1" customWidth="1"/>
    <col min="9497" max="9497" width="10.7109375" style="1" customWidth="1"/>
    <col min="9498" max="9498" width="12.7109375" style="1" customWidth="1"/>
    <col min="9499" max="9499" width="10.85546875" style="1" customWidth="1"/>
    <col min="9500" max="9500" width="11.28515625" style="1" customWidth="1"/>
    <col min="9501" max="9501" width="9.7109375" style="1" customWidth="1"/>
    <col min="9502" max="9502" width="11.140625" style="1" customWidth="1"/>
    <col min="9503" max="9503" width="12.42578125" style="1" customWidth="1"/>
    <col min="9504" max="9509" width="9.7109375" style="1" customWidth="1"/>
    <col min="9510" max="9510" width="6.140625" style="1" customWidth="1"/>
    <col min="9511" max="9740" width="9.140625" style="1"/>
    <col min="9741" max="9741" width="6.85546875" style="1" customWidth="1"/>
    <col min="9742" max="9742" width="27.42578125" style="1" customWidth="1"/>
    <col min="9743" max="9743" width="12.85546875" style="1" customWidth="1"/>
    <col min="9744" max="9744" width="0" style="1" hidden="1" customWidth="1"/>
    <col min="9745" max="9745" width="40.42578125" style="1" customWidth="1"/>
    <col min="9746" max="9746" width="9.140625" style="1" customWidth="1"/>
    <col min="9747" max="9748" width="11" style="1" customWidth="1"/>
    <col min="9749" max="9749" width="12.28515625" style="1" customWidth="1"/>
    <col min="9750" max="9752" width="12.85546875" style="1" customWidth="1"/>
    <col min="9753" max="9753" width="10.7109375" style="1" customWidth="1"/>
    <col min="9754" max="9754" width="12.7109375" style="1" customWidth="1"/>
    <col min="9755" max="9755" width="10.85546875" style="1" customWidth="1"/>
    <col min="9756" max="9756" width="11.28515625" style="1" customWidth="1"/>
    <col min="9757" max="9757" width="9.7109375" style="1" customWidth="1"/>
    <col min="9758" max="9758" width="11.140625" style="1" customWidth="1"/>
    <col min="9759" max="9759" width="12.42578125" style="1" customWidth="1"/>
    <col min="9760" max="9765" width="9.7109375" style="1" customWidth="1"/>
    <col min="9766" max="9766" width="6.140625" style="1" customWidth="1"/>
    <col min="9767" max="9996" width="9.140625" style="1"/>
    <col min="9997" max="9997" width="6.85546875" style="1" customWidth="1"/>
    <col min="9998" max="9998" width="27.42578125" style="1" customWidth="1"/>
    <col min="9999" max="9999" width="12.85546875" style="1" customWidth="1"/>
    <col min="10000" max="10000" width="0" style="1" hidden="1" customWidth="1"/>
    <col min="10001" max="10001" width="40.42578125" style="1" customWidth="1"/>
    <col min="10002" max="10002" width="9.140625" style="1" customWidth="1"/>
    <col min="10003" max="10004" width="11" style="1" customWidth="1"/>
    <col min="10005" max="10005" width="12.28515625" style="1" customWidth="1"/>
    <col min="10006" max="10008" width="12.85546875" style="1" customWidth="1"/>
    <col min="10009" max="10009" width="10.7109375" style="1" customWidth="1"/>
    <col min="10010" max="10010" width="12.7109375" style="1" customWidth="1"/>
    <col min="10011" max="10011" width="10.85546875" style="1" customWidth="1"/>
    <col min="10012" max="10012" width="11.28515625" style="1" customWidth="1"/>
    <col min="10013" max="10013" width="9.7109375" style="1" customWidth="1"/>
    <col min="10014" max="10014" width="11.140625" style="1" customWidth="1"/>
    <col min="10015" max="10015" width="12.42578125" style="1" customWidth="1"/>
    <col min="10016" max="10021" width="9.7109375" style="1" customWidth="1"/>
    <col min="10022" max="10022" width="6.140625" style="1" customWidth="1"/>
    <col min="10023" max="10252" width="9.140625" style="1"/>
    <col min="10253" max="10253" width="6.85546875" style="1" customWidth="1"/>
    <col min="10254" max="10254" width="27.42578125" style="1" customWidth="1"/>
    <col min="10255" max="10255" width="12.85546875" style="1" customWidth="1"/>
    <col min="10256" max="10256" width="0" style="1" hidden="1" customWidth="1"/>
    <col min="10257" max="10257" width="40.42578125" style="1" customWidth="1"/>
    <col min="10258" max="10258" width="9.140625" style="1" customWidth="1"/>
    <col min="10259" max="10260" width="11" style="1" customWidth="1"/>
    <col min="10261" max="10261" width="12.28515625" style="1" customWidth="1"/>
    <col min="10262" max="10264" width="12.85546875" style="1" customWidth="1"/>
    <col min="10265" max="10265" width="10.7109375" style="1" customWidth="1"/>
    <col min="10266" max="10266" width="12.7109375" style="1" customWidth="1"/>
    <col min="10267" max="10267" width="10.85546875" style="1" customWidth="1"/>
    <col min="10268" max="10268" width="11.28515625" style="1" customWidth="1"/>
    <col min="10269" max="10269" width="9.7109375" style="1" customWidth="1"/>
    <col min="10270" max="10270" width="11.140625" style="1" customWidth="1"/>
    <col min="10271" max="10271" width="12.42578125" style="1" customWidth="1"/>
    <col min="10272" max="10277" width="9.7109375" style="1" customWidth="1"/>
    <col min="10278" max="10278" width="6.140625" style="1" customWidth="1"/>
    <col min="10279" max="10508" width="9.140625" style="1"/>
    <col min="10509" max="10509" width="6.85546875" style="1" customWidth="1"/>
    <col min="10510" max="10510" width="27.42578125" style="1" customWidth="1"/>
    <col min="10511" max="10511" width="12.85546875" style="1" customWidth="1"/>
    <col min="10512" max="10512" width="0" style="1" hidden="1" customWidth="1"/>
    <col min="10513" max="10513" width="40.42578125" style="1" customWidth="1"/>
    <col min="10514" max="10514" width="9.140625" style="1" customWidth="1"/>
    <col min="10515" max="10516" width="11" style="1" customWidth="1"/>
    <col min="10517" max="10517" width="12.28515625" style="1" customWidth="1"/>
    <col min="10518" max="10520" width="12.85546875" style="1" customWidth="1"/>
    <col min="10521" max="10521" width="10.7109375" style="1" customWidth="1"/>
    <col min="10522" max="10522" width="12.7109375" style="1" customWidth="1"/>
    <col min="10523" max="10523" width="10.85546875" style="1" customWidth="1"/>
    <col min="10524" max="10524" width="11.28515625" style="1" customWidth="1"/>
    <col min="10525" max="10525" width="9.7109375" style="1" customWidth="1"/>
    <col min="10526" max="10526" width="11.140625" style="1" customWidth="1"/>
    <col min="10527" max="10527" width="12.42578125" style="1" customWidth="1"/>
    <col min="10528" max="10533" width="9.7109375" style="1" customWidth="1"/>
    <col min="10534" max="10534" width="6.140625" style="1" customWidth="1"/>
    <col min="10535" max="10764" width="9.140625" style="1"/>
    <col min="10765" max="10765" width="6.85546875" style="1" customWidth="1"/>
    <col min="10766" max="10766" width="27.42578125" style="1" customWidth="1"/>
    <col min="10767" max="10767" width="12.85546875" style="1" customWidth="1"/>
    <col min="10768" max="10768" width="0" style="1" hidden="1" customWidth="1"/>
    <col min="10769" max="10769" width="40.42578125" style="1" customWidth="1"/>
    <col min="10770" max="10770" width="9.140625" style="1" customWidth="1"/>
    <col min="10771" max="10772" width="11" style="1" customWidth="1"/>
    <col min="10773" max="10773" width="12.28515625" style="1" customWidth="1"/>
    <col min="10774" max="10776" width="12.85546875" style="1" customWidth="1"/>
    <col min="10777" max="10777" width="10.7109375" style="1" customWidth="1"/>
    <col min="10778" max="10778" width="12.7109375" style="1" customWidth="1"/>
    <col min="10779" max="10779" width="10.85546875" style="1" customWidth="1"/>
    <col min="10780" max="10780" width="11.28515625" style="1" customWidth="1"/>
    <col min="10781" max="10781" width="9.7109375" style="1" customWidth="1"/>
    <col min="10782" max="10782" width="11.140625" style="1" customWidth="1"/>
    <col min="10783" max="10783" width="12.42578125" style="1" customWidth="1"/>
    <col min="10784" max="10789" width="9.7109375" style="1" customWidth="1"/>
    <col min="10790" max="10790" width="6.140625" style="1" customWidth="1"/>
    <col min="10791" max="11020" width="9.140625" style="1"/>
    <col min="11021" max="11021" width="6.85546875" style="1" customWidth="1"/>
    <col min="11022" max="11022" width="27.42578125" style="1" customWidth="1"/>
    <col min="11023" max="11023" width="12.85546875" style="1" customWidth="1"/>
    <col min="11024" max="11024" width="0" style="1" hidden="1" customWidth="1"/>
    <col min="11025" max="11025" width="40.42578125" style="1" customWidth="1"/>
    <col min="11026" max="11026" width="9.140625" style="1" customWidth="1"/>
    <col min="11027" max="11028" width="11" style="1" customWidth="1"/>
    <col min="11029" max="11029" width="12.28515625" style="1" customWidth="1"/>
    <col min="11030" max="11032" width="12.85546875" style="1" customWidth="1"/>
    <col min="11033" max="11033" width="10.7109375" style="1" customWidth="1"/>
    <col min="11034" max="11034" width="12.7109375" style="1" customWidth="1"/>
    <col min="11035" max="11035" width="10.85546875" style="1" customWidth="1"/>
    <col min="11036" max="11036" width="11.28515625" style="1" customWidth="1"/>
    <col min="11037" max="11037" width="9.7109375" style="1" customWidth="1"/>
    <col min="11038" max="11038" width="11.140625" style="1" customWidth="1"/>
    <col min="11039" max="11039" width="12.42578125" style="1" customWidth="1"/>
    <col min="11040" max="11045" width="9.7109375" style="1" customWidth="1"/>
    <col min="11046" max="11046" width="6.140625" style="1" customWidth="1"/>
    <col min="11047" max="11276" width="9.140625" style="1"/>
    <col min="11277" max="11277" width="6.85546875" style="1" customWidth="1"/>
    <col min="11278" max="11278" width="27.42578125" style="1" customWidth="1"/>
    <col min="11279" max="11279" width="12.85546875" style="1" customWidth="1"/>
    <col min="11280" max="11280" width="0" style="1" hidden="1" customWidth="1"/>
    <col min="11281" max="11281" width="40.42578125" style="1" customWidth="1"/>
    <col min="11282" max="11282" width="9.140625" style="1" customWidth="1"/>
    <col min="11283" max="11284" width="11" style="1" customWidth="1"/>
    <col min="11285" max="11285" width="12.28515625" style="1" customWidth="1"/>
    <col min="11286" max="11288" width="12.85546875" style="1" customWidth="1"/>
    <col min="11289" max="11289" width="10.7109375" style="1" customWidth="1"/>
    <col min="11290" max="11290" width="12.7109375" style="1" customWidth="1"/>
    <col min="11291" max="11291" width="10.85546875" style="1" customWidth="1"/>
    <col min="11292" max="11292" width="11.28515625" style="1" customWidth="1"/>
    <col min="11293" max="11293" width="9.7109375" style="1" customWidth="1"/>
    <col min="11294" max="11294" width="11.140625" style="1" customWidth="1"/>
    <col min="11295" max="11295" width="12.42578125" style="1" customWidth="1"/>
    <col min="11296" max="11301" width="9.7109375" style="1" customWidth="1"/>
    <col min="11302" max="11302" width="6.140625" style="1" customWidth="1"/>
    <col min="11303" max="11532" width="9.140625" style="1"/>
    <col min="11533" max="11533" width="6.85546875" style="1" customWidth="1"/>
    <col min="11534" max="11534" width="27.42578125" style="1" customWidth="1"/>
    <col min="11535" max="11535" width="12.85546875" style="1" customWidth="1"/>
    <col min="11536" max="11536" width="0" style="1" hidden="1" customWidth="1"/>
    <col min="11537" max="11537" width="40.42578125" style="1" customWidth="1"/>
    <col min="11538" max="11538" width="9.140625" style="1" customWidth="1"/>
    <col min="11539" max="11540" width="11" style="1" customWidth="1"/>
    <col min="11541" max="11541" width="12.28515625" style="1" customWidth="1"/>
    <col min="11542" max="11544" width="12.85546875" style="1" customWidth="1"/>
    <col min="11545" max="11545" width="10.7109375" style="1" customWidth="1"/>
    <col min="11546" max="11546" width="12.7109375" style="1" customWidth="1"/>
    <col min="11547" max="11547" width="10.85546875" style="1" customWidth="1"/>
    <col min="11548" max="11548" width="11.28515625" style="1" customWidth="1"/>
    <col min="11549" max="11549" width="9.7109375" style="1" customWidth="1"/>
    <col min="11550" max="11550" width="11.140625" style="1" customWidth="1"/>
    <col min="11551" max="11551" width="12.42578125" style="1" customWidth="1"/>
    <col min="11552" max="11557" width="9.7109375" style="1" customWidth="1"/>
    <col min="11558" max="11558" width="6.140625" style="1" customWidth="1"/>
    <col min="11559" max="11788" width="9.140625" style="1"/>
    <col min="11789" max="11789" width="6.85546875" style="1" customWidth="1"/>
    <col min="11790" max="11790" width="27.42578125" style="1" customWidth="1"/>
    <col min="11791" max="11791" width="12.85546875" style="1" customWidth="1"/>
    <col min="11792" max="11792" width="0" style="1" hidden="1" customWidth="1"/>
    <col min="11793" max="11793" width="40.42578125" style="1" customWidth="1"/>
    <col min="11794" max="11794" width="9.140625" style="1" customWidth="1"/>
    <col min="11795" max="11796" width="11" style="1" customWidth="1"/>
    <col min="11797" max="11797" width="12.28515625" style="1" customWidth="1"/>
    <col min="11798" max="11800" width="12.85546875" style="1" customWidth="1"/>
    <col min="11801" max="11801" width="10.7109375" style="1" customWidth="1"/>
    <col min="11802" max="11802" width="12.7109375" style="1" customWidth="1"/>
    <col min="11803" max="11803" width="10.85546875" style="1" customWidth="1"/>
    <col min="11804" max="11804" width="11.28515625" style="1" customWidth="1"/>
    <col min="11805" max="11805" width="9.7109375" style="1" customWidth="1"/>
    <col min="11806" max="11806" width="11.140625" style="1" customWidth="1"/>
    <col min="11807" max="11807" width="12.42578125" style="1" customWidth="1"/>
    <col min="11808" max="11813" width="9.7109375" style="1" customWidth="1"/>
    <col min="11814" max="11814" width="6.140625" style="1" customWidth="1"/>
    <col min="11815" max="12044" width="9.140625" style="1"/>
    <col min="12045" max="12045" width="6.85546875" style="1" customWidth="1"/>
    <col min="12046" max="12046" width="27.42578125" style="1" customWidth="1"/>
    <col min="12047" max="12047" width="12.85546875" style="1" customWidth="1"/>
    <col min="12048" max="12048" width="0" style="1" hidden="1" customWidth="1"/>
    <col min="12049" max="12049" width="40.42578125" style="1" customWidth="1"/>
    <col min="12050" max="12050" width="9.140625" style="1" customWidth="1"/>
    <col min="12051" max="12052" width="11" style="1" customWidth="1"/>
    <col min="12053" max="12053" width="12.28515625" style="1" customWidth="1"/>
    <col min="12054" max="12056" width="12.85546875" style="1" customWidth="1"/>
    <col min="12057" max="12057" width="10.7109375" style="1" customWidth="1"/>
    <col min="12058" max="12058" width="12.7109375" style="1" customWidth="1"/>
    <col min="12059" max="12059" width="10.85546875" style="1" customWidth="1"/>
    <col min="12060" max="12060" width="11.28515625" style="1" customWidth="1"/>
    <col min="12061" max="12061" width="9.7109375" style="1" customWidth="1"/>
    <col min="12062" max="12062" width="11.140625" style="1" customWidth="1"/>
    <col min="12063" max="12063" width="12.42578125" style="1" customWidth="1"/>
    <col min="12064" max="12069" width="9.7109375" style="1" customWidth="1"/>
    <col min="12070" max="12070" width="6.140625" style="1" customWidth="1"/>
    <col min="12071" max="12300" width="9.140625" style="1"/>
    <col min="12301" max="12301" width="6.85546875" style="1" customWidth="1"/>
    <col min="12302" max="12302" width="27.42578125" style="1" customWidth="1"/>
    <col min="12303" max="12303" width="12.85546875" style="1" customWidth="1"/>
    <col min="12304" max="12304" width="0" style="1" hidden="1" customWidth="1"/>
    <col min="12305" max="12305" width="40.42578125" style="1" customWidth="1"/>
    <col min="12306" max="12306" width="9.140625" style="1" customWidth="1"/>
    <col min="12307" max="12308" width="11" style="1" customWidth="1"/>
    <col min="12309" max="12309" width="12.28515625" style="1" customWidth="1"/>
    <col min="12310" max="12312" width="12.85546875" style="1" customWidth="1"/>
    <col min="12313" max="12313" width="10.7109375" style="1" customWidth="1"/>
    <col min="12314" max="12314" width="12.7109375" style="1" customWidth="1"/>
    <col min="12315" max="12315" width="10.85546875" style="1" customWidth="1"/>
    <col min="12316" max="12316" width="11.28515625" style="1" customWidth="1"/>
    <col min="12317" max="12317" width="9.7109375" style="1" customWidth="1"/>
    <col min="12318" max="12318" width="11.140625" style="1" customWidth="1"/>
    <col min="12319" max="12319" width="12.42578125" style="1" customWidth="1"/>
    <col min="12320" max="12325" width="9.7109375" style="1" customWidth="1"/>
    <col min="12326" max="12326" width="6.140625" style="1" customWidth="1"/>
    <col min="12327" max="12556" width="9.140625" style="1"/>
    <col min="12557" max="12557" width="6.85546875" style="1" customWidth="1"/>
    <col min="12558" max="12558" width="27.42578125" style="1" customWidth="1"/>
    <col min="12559" max="12559" width="12.85546875" style="1" customWidth="1"/>
    <col min="12560" max="12560" width="0" style="1" hidden="1" customWidth="1"/>
    <col min="12561" max="12561" width="40.42578125" style="1" customWidth="1"/>
    <col min="12562" max="12562" width="9.140625" style="1" customWidth="1"/>
    <col min="12563" max="12564" width="11" style="1" customWidth="1"/>
    <col min="12565" max="12565" width="12.28515625" style="1" customWidth="1"/>
    <col min="12566" max="12568" width="12.85546875" style="1" customWidth="1"/>
    <col min="12569" max="12569" width="10.7109375" style="1" customWidth="1"/>
    <col min="12570" max="12570" width="12.7109375" style="1" customWidth="1"/>
    <col min="12571" max="12571" width="10.85546875" style="1" customWidth="1"/>
    <col min="12572" max="12572" width="11.28515625" style="1" customWidth="1"/>
    <col min="12573" max="12573" width="9.7109375" style="1" customWidth="1"/>
    <col min="12574" max="12574" width="11.140625" style="1" customWidth="1"/>
    <col min="12575" max="12575" width="12.42578125" style="1" customWidth="1"/>
    <col min="12576" max="12581" width="9.7109375" style="1" customWidth="1"/>
    <col min="12582" max="12582" width="6.140625" style="1" customWidth="1"/>
    <col min="12583" max="12812" width="9.140625" style="1"/>
    <col min="12813" max="12813" width="6.85546875" style="1" customWidth="1"/>
    <col min="12814" max="12814" width="27.42578125" style="1" customWidth="1"/>
    <col min="12815" max="12815" width="12.85546875" style="1" customWidth="1"/>
    <col min="12816" max="12816" width="0" style="1" hidden="1" customWidth="1"/>
    <col min="12817" max="12817" width="40.42578125" style="1" customWidth="1"/>
    <col min="12818" max="12818" width="9.140625" style="1" customWidth="1"/>
    <col min="12819" max="12820" width="11" style="1" customWidth="1"/>
    <col min="12821" max="12821" width="12.28515625" style="1" customWidth="1"/>
    <col min="12822" max="12824" width="12.85546875" style="1" customWidth="1"/>
    <col min="12825" max="12825" width="10.7109375" style="1" customWidth="1"/>
    <col min="12826" max="12826" width="12.7109375" style="1" customWidth="1"/>
    <col min="12827" max="12827" width="10.85546875" style="1" customWidth="1"/>
    <col min="12828" max="12828" width="11.28515625" style="1" customWidth="1"/>
    <col min="12829" max="12829" width="9.7109375" style="1" customWidth="1"/>
    <col min="12830" max="12830" width="11.140625" style="1" customWidth="1"/>
    <col min="12831" max="12831" width="12.42578125" style="1" customWidth="1"/>
    <col min="12832" max="12837" width="9.7109375" style="1" customWidth="1"/>
    <col min="12838" max="12838" width="6.140625" style="1" customWidth="1"/>
    <col min="12839" max="13068" width="9.140625" style="1"/>
    <col min="13069" max="13069" width="6.85546875" style="1" customWidth="1"/>
    <col min="13070" max="13070" width="27.42578125" style="1" customWidth="1"/>
    <col min="13071" max="13071" width="12.85546875" style="1" customWidth="1"/>
    <col min="13072" max="13072" width="0" style="1" hidden="1" customWidth="1"/>
    <col min="13073" max="13073" width="40.42578125" style="1" customWidth="1"/>
    <col min="13074" max="13074" width="9.140625" style="1" customWidth="1"/>
    <col min="13075" max="13076" width="11" style="1" customWidth="1"/>
    <col min="13077" max="13077" width="12.28515625" style="1" customWidth="1"/>
    <col min="13078" max="13080" width="12.85546875" style="1" customWidth="1"/>
    <col min="13081" max="13081" width="10.7109375" style="1" customWidth="1"/>
    <col min="13082" max="13082" width="12.7109375" style="1" customWidth="1"/>
    <col min="13083" max="13083" width="10.85546875" style="1" customWidth="1"/>
    <col min="13084" max="13084" width="11.28515625" style="1" customWidth="1"/>
    <col min="13085" max="13085" width="9.7109375" style="1" customWidth="1"/>
    <col min="13086" max="13086" width="11.140625" style="1" customWidth="1"/>
    <col min="13087" max="13087" width="12.42578125" style="1" customWidth="1"/>
    <col min="13088" max="13093" width="9.7109375" style="1" customWidth="1"/>
    <col min="13094" max="13094" width="6.140625" style="1" customWidth="1"/>
    <col min="13095" max="13324" width="9.140625" style="1"/>
    <col min="13325" max="13325" width="6.85546875" style="1" customWidth="1"/>
    <col min="13326" max="13326" width="27.42578125" style="1" customWidth="1"/>
    <col min="13327" max="13327" width="12.85546875" style="1" customWidth="1"/>
    <col min="13328" max="13328" width="0" style="1" hidden="1" customWidth="1"/>
    <col min="13329" max="13329" width="40.42578125" style="1" customWidth="1"/>
    <col min="13330" max="13330" width="9.140625" style="1" customWidth="1"/>
    <col min="13331" max="13332" width="11" style="1" customWidth="1"/>
    <col min="13333" max="13333" width="12.28515625" style="1" customWidth="1"/>
    <col min="13334" max="13336" width="12.85546875" style="1" customWidth="1"/>
    <col min="13337" max="13337" width="10.7109375" style="1" customWidth="1"/>
    <col min="13338" max="13338" width="12.7109375" style="1" customWidth="1"/>
    <col min="13339" max="13339" width="10.85546875" style="1" customWidth="1"/>
    <col min="13340" max="13340" width="11.28515625" style="1" customWidth="1"/>
    <col min="13341" max="13341" width="9.7109375" style="1" customWidth="1"/>
    <col min="13342" max="13342" width="11.140625" style="1" customWidth="1"/>
    <col min="13343" max="13343" width="12.42578125" style="1" customWidth="1"/>
    <col min="13344" max="13349" width="9.7109375" style="1" customWidth="1"/>
    <col min="13350" max="13350" width="6.140625" style="1" customWidth="1"/>
    <col min="13351" max="13580" width="9.140625" style="1"/>
    <col min="13581" max="13581" width="6.85546875" style="1" customWidth="1"/>
    <col min="13582" max="13582" width="27.42578125" style="1" customWidth="1"/>
    <col min="13583" max="13583" width="12.85546875" style="1" customWidth="1"/>
    <col min="13584" max="13584" width="0" style="1" hidden="1" customWidth="1"/>
    <col min="13585" max="13585" width="40.42578125" style="1" customWidth="1"/>
    <col min="13586" max="13586" width="9.140625" style="1" customWidth="1"/>
    <col min="13587" max="13588" width="11" style="1" customWidth="1"/>
    <col min="13589" max="13589" width="12.28515625" style="1" customWidth="1"/>
    <col min="13590" max="13592" width="12.85546875" style="1" customWidth="1"/>
    <col min="13593" max="13593" width="10.7109375" style="1" customWidth="1"/>
    <col min="13594" max="13594" width="12.7109375" style="1" customWidth="1"/>
    <col min="13595" max="13595" width="10.85546875" style="1" customWidth="1"/>
    <col min="13596" max="13596" width="11.28515625" style="1" customWidth="1"/>
    <col min="13597" max="13597" width="9.7109375" style="1" customWidth="1"/>
    <col min="13598" max="13598" width="11.140625" style="1" customWidth="1"/>
    <col min="13599" max="13599" width="12.42578125" style="1" customWidth="1"/>
    <col min="13600" max="13605" width="9.7109375" style="1" customWidth="1"/>
    <col min="13606" max="13606" width="6.140625" style="1" customWidth="1"/>
    <col min="13607" max="13836" width="9.140625" style="1"/>
    <col min="13837" max="13837" width="6.85546875" style="1" customWidth="1"/>
    <col min="13838" max="13838" width="27.42578125" style="1" customWidth="1"/>
    <col min="13839" max="13839" width="12.85546875" style="1" customWidth="1"/>
    <col min="13840" max="13840" width="0" style="1" hidden="1" customWidth="1"/>
    <col min="13841" max="13841" width="40.42578125" style="1" customWidth="1"/>
    <col min="13842" max="13842" width="9.140625" style="1" customWidth="1"/>
    <col min="13843" max="13844" width="11" style="1" customWidth="1"/>
    <col min="13845" max="13845" width="12.28515625" style="1" customWidth="1"/>
    <col min="13846" max="13848" width="12.85546875" style="1" customWidth="1"/>
    <col min="13849" max="13849" width="10.7109375" style="1" customWidth="1"/>
    <col min="13850" max="13850" width="12.7109375" style="1" customWidth="1"/>
    <col min="13851" max="13851" width="10.85546875" style="1" customWidth="1"/>
    <col min="13852" max="13852" width="11.28515625" style="1" customWidth="1"/>
    <col min="13853" max="13853" width="9.7109375" style="1" customWidth="1"/>
    <col min="13854" max="13854" width="11.140625" style="1" customWidth="1"/>
    <col min="13855" max="13855" width="12.42578125" style="1" customWidth="1"/>
    <col min="13856" max="13861" width="9.7109375" style="1" customWidth="1"/>
    <col min="13862" max="13862" width="6.140625" style="1" customWidth="1"/>
    <col min="13863" max="14092" width="9.140625" style="1"/>
    <col min="14093" max="14093" width="6.85546875" style="1" customWidth="1"/>
    <col min="14094" max="14094" width="27.42578125" style="1" customWidth="1"/>
    <col min="14095" max="14095" width="12.85546875" style="1" customWidth="1"/>
    <col min="14096" max="14096" width="0" style="1" hidden="1" customWidth="1"/>
    <col min="14097" max="14097" width="40.42578125" style="1" customWidth="1"/>
    <col min="14098" max="14098" width="9.140625" style="1" customWidth="1"/>
    <col min="14099" max="14100" width="11" style="1" customWidth="1"/>
    <col min="14101" max="14101" width="12.28515625" style="1" customWidth="1"/>
    <col min="14102" max="14104" width="12.85546875" style="1" customWidth="1"/>
    <col min="14105" max="14105" width="10.7109375" style="1" customWidth="1"/>
    <col min="14106" max="14106" width="12.7109375" style="1" customWidth="1"/>
    <col min="14107" max="14107" width="10.85546875" style="1" customWidth="1"/>
    <col min="14108" max="14108" width="11.28515625" style="1" customWidth="1"/>
    <col min="14109" max="14109" width="9.7109375" style="1" customWidth="1"/>
    <col min="14110" max="14110" width="11.140625" style="1" customWidth="1"/>
    <col min="14111" max="14111" width="12.42578125" style="1" customWidth="1"/>
    <col min="14112" max="14117" width="9.7109375" style="1" customWidth="1"/>
    <col min="14118" max="14118" width="6.140625" style="1" customWidth="1"/>
    <col min="14119" max="14348" width="9.140625" style="1"/>
    <col min="14349" max="14349" width="6.85546875" style="1" customWidth="1"/>
    <col min="14350" max="14350" width="27.42578125" style="1" customWidth="1"/>
    <col min="14351" max="14351" width="12.85546875" style="1" customWidth="1"/>
    <col min="14352" max="14352" width="0" style="1" hidden="1" customWidth="1"/>
    <col min="14353" max="14353" width="40.42578125" style="1" customWidth="1"/>
    <col min="14354" max="14354" width="9.140625" style="1" customWidth="1"/>
    <col min="14355" max="14356" width="11" style="1" customWidth="1"/>
    <col min="14357" max="14357" width="12.28515625" style="1" customWidth="1"/>
    <col min="14358" max="14360" width="12.85546875" style="1" customWidth="1"/>
    <col min="14361" max="14361" width="10.7109375" style="1" customWidth="1"/>
    <col min="14362" max="14362" width="12.7109375" style="1" customWidth="1"/>
    <col min="14363" max="14363" width="10.85546875" style="1" customWidth="1"/>
    <col min="14364" max="14364" width="11.28515625" style="1" customWidth="1"/>
    <col min="14365" max="14365" width="9.7109375" style="1" customWidth="1"/>
    <col min="14366" max="14366" width="11.140625" style="1" customWidth="1"/>
    <col min="14367" max="14367" width="12.42578125" style="1" customWidth="1"/>
    <col min="14368" max="14373" width="9.7109375" style="1" customWidth="1"/>
    <col min="14374" max="14374" width="6.140625" style="1" customWidth="1"/>
    <col min="14375" max="14604" width="9.140625" style="1"/>
    <col min="14605" max="14605" width="6.85546875" style="1" customWidth="1"/>
    <col min="14606" max="14606" width="27.42578125" style="1" customWidth="1"/>
    <col min="14607" max="14607" width="12.85546875" style="1" customWidth="1"/>
    <col min="14608" max="14608" width="0" style="1" hidden="1" customWidth="1"/>
    <col min="14609" max="14609" width="40.42578125" style="1" customWidth="1"/>
    <col min="14610" max="14610" width="9.140625" style="1" customWidth="1"/>
    <col min="14611" max="14612" width="11" style="1" customWidth="1"/>
    <col min="14613" max="14613" width="12.28515625" style="1" customWidth="1"/>
    <col min="14614" max="14616" width="12.85546875" style="1" customWidth="1"/>
    <col min="14617" max="14617" width="10.7109375" style="1" customWidth="1"/>
    <col min="14618" max="14618" width="12.7109375" style="1" customWidth="1"/>
    <col min="14619" max="14619" width="10.85546875" style="1" customWidth="1"/>
    <col min="14620" max="14620" width="11.28515625" style="1" customWidth="1"/>
    <col min="14621" max="14621" width="9.7109375" style="1" customWidth="1"/>
    <col min="14622" max="14622" width="11.140625" style="1" customWidth="1"/>
    <col min="14623" max="14623" width="12.42578125" style="1" customWidth="1"/>
    <col min="14624" max="14629" width="9.7109375" style="1" customWidth="1"/>
    <col min="14630" max="14630" width="6.140625" style="1" customWidth="1"/>
    <col min="14631" max="14860" width="9.140625" style="1"/>
    <col min="14861" max="14861" width="6.85546875" style="1" customWidth="1"/>
    <col min="14862" max="14862" width="27.42578125" style="1" customWidth="1"/>
    <col min="14863" max="14863" width="12.85546875" style="1" customWidth="1"/>
    <col min="14864" max="14864" width="0" style="1" hidden="1" customWidth="1"/>
    <col min="14865" max="14865" width="40.42578125" style="1" customWidth="1"/>
    <col min="14866" max="14866" width="9.140625" style="1" customWidth="1"/>
    <col min="14867" max="14868" width="11" style="1" customWidth="1"/>
    <col min="14869" max="14869" width="12.28515625" style="1" customWidth="1"/>
    <col min="14870" max="14872" width="12.85546875" style="1" customWidth="1"/>
    <col min="14873" max="14873" width="10.7109375" style="1" customWidth="1"/>
    <col min="14874" max="14874" width="12.7109375" style="1" customWidth="1"/>
    <col min="14875" max="14875" width="10.85546875" style="1" customWidth="1"/>
    <col min="14876" max="14876" width="11.28515625" style="1" customWidth="1"/>
    <col min="14877" max="14877" width="9.7109375" style="1" customWidth="1"/>
    <col min="14878" max="14878" width="11.140625" style="1" customWidth="1"/>
    <col min="14879" max="14879" width="12.42578125" style="1" customWidth="1"/>
    <col min="14880" max="14885" width="9.7109375" style="1" customWidth="1"/>
    <col min="14886" max="14886" width="6.140625" style="1" customWidth="1"/>
    <col min="14887" max="15116" width="9.140625" style="1"/>
    <col min="15117" max="15117" width="6.85546875" style="1" customWidth="1"/>
    <col min="15118" max="15118" width="27.42578125" style="1" customWidth="1"/>
    <col min="15119" max="15119" width="12.85546875" style="1" customWidth="1"/>
    <col min="15120" max="15120" width="0" style="1" hidden="1" customWidth="1"/>
    <col min="15121" max="15121" width="40.42578125" style="1" customWidth="1"/>
    <col min="15122" max="15122" width="9.140625" style="1" customWidth="1"/>
    <col min="15123" max="15124" width="11" style="1" customWidth="1"/>
    <col min="15125" max="15125" width="12.28515625" style="1" customWidth="1"/>
    <col min="15126" max="15128" width="12.85546875" style="1" customWidth="1"/>
    <col min="15129" max="15129" width="10.7109375" style="1" customWidth="1"/>
    <col min="15130" max="15130" width="12.7109375" style="1" customWidth="1"/>
    <col min="15131" max="15131" width="10.85546875" style="1" customWidth="1"/>
    <col min="15132" max="15132" width="11.28515625" style="1" customWidth="1"/>
    <col min="15133" max="15133" width="9.7109375" style="1" customWidth="1"/>
    <col min="15134" max="15134" width="11.140625" style="1" customWidth="1"/>
    <col min="15135" max="15135" width="12.42578125" style="1" customWidth="1"/>
    <col min="15136" max="15141" width="9.7109375" style="1" customWidth="1"/>
    <col min="15142" max="15142" width="6.140625" style="1" customWidth="1"/>
    <col min="15143" max="15372" width="9.140625" style="1"/>
    <col min="15373" max="15373" width="6.85546875" style="1" customWidth="1"/>
    <col min="15374" max="15374" width="27.42578125" style="1" customWidth="1"/>
    <col min="15375" max="15375" width="12.85546875" style="1" customWidth="1"/>
    <col min="15376" max="15376" width="0" style="1" hidden="1" customWidth="1"/>
    <col min="15377" max="15377" width="40.42578125" style="1" customWidth="1"/>
    <col min="15378" max="15378" width="9.140625" style="1" customWidth="1"/>
    <col min="15379" max="15380" width="11" style="1" customWidth="1"/>
    <col min="15381" max="15381" width="12.28515625" style="1" customWidth="1"/>
    <col min="15382" max="15384" width="12.85546875" style="1" customWidth="1"/>
    <col min="15385" max="15385" width="10.7109375" style="1" customWidth="1"/>
    <col min="15386" max="15386" width="12.7109375" style="1" customWidth="1"/>
    <col min="15387" max="15387" width="10.85546875" style="1" customWidth="1"/>
    <col min="15388" max="15388" width="11.28515625" style="1" customWidth="1"/>
    <col min="15389" max="15389" width="9.7109375" style="1" customWidth="1"/>
    <col min="15390" max="15390" width="11.140625" style="1" customWidth="1"/>
    <col min="15391" max="15391" width="12.42578125" style="1" customWidth="1"/>
    <col min="15392" max="15397" width="9.7109375" style="1" customWidth="1"/>
    <col min="15398" max="15398" width="6.140625" style="1" customWidth="1"/>
    <col min="15399" max="15628" width="9.140625" style="1"/>
    <col min="15629" max="15629" width="6.85546875" style="1" customWidth="1"/>
    <col min="15630" max="15630" width="27.42578125" style="1" customWidth="1"/>
    <col min="15631" max="15631" width="12.85546875" style="1" customWidth="1"/>
    <col min="15632" max="15632" width="0" style="1" hidden="1" customWidth="1"/>
    <col min="15633" max="15633" width="40.42578125" style="1" customWidth="1"/>
    <col min="15634" max="15634" width="9.140625" style="1" customWidth="1"/>
    <col min="15635" max="15636" width="11" style="1" customWidth="1"/>
    <col min="15637" max="15637" width="12.28515625" style="1" customWidth="1"/>
    <col min="15638" max="15640" width="12.85546875" style="1" customWidth="1"/>
    <col min="15641" max="15641" width="10.7109375" style="1" customWidth="1"/>
    <col min="15642" max="15642" width="12.7109375" style="1" customWidth="1"/>
    <col min="15643" max="15643" width="10.85546875" style="1" customWidth="1"/>
    <col min="15644" max="15644" width="11.28515625" style="1" customWidth="1"/>
    <col min="15645" max="15645" width="9.7109375" style="1" customWidth="1"/>
    <col min="15646" max="15646" width="11.140625" style="1" customWidth="1"/>
    <col min="15647" max="15647" width="12.42578125" style="1" customWidth="1"/>
    <col min="15648" max="15653" width="9.7109375" style="1" customWidth="1"/>
    <col min="15654" max="15654" width="6.140625" style="1" customWidth="1"/>
    <col min="15655" max="15884" width="9.140625" style="1"/>
    <col min="15885" max="15885" width="6.85546875" style="1" customWidth="1"/>
    <col min="15886" max="15886" width="27.42578125" style="1" customWidth="1"/>
    <col min="15887" max="15887" width="12.85546875" style="1" customWidth="1"/>
    <col min="15888" max="15888" width="0" style="1" hidden="1" customWidth="1"/>
    <col min="15889" max="15889" width="40.42578125" style="1" customWidth="1"/>
    <col min="15890" max="15890" width="9.140625" style="1" customWidth="1"/>
    <col min="15891" max="15892" width="11" style="1" customWidth="1"/>
    <col min="15893" max="15893" width="12.28515625" style="1" customWidth="1"/>
    <col min="15894" max="15896" width="12.85546875" style="1" customWidth="1"/>
    <col min="15897" max="15897" width="10.7109375" style="1" customWidth="1"/>
    <col min="15898" max="15898" width="12.7109375" style="1" customWidth="1"/>
    <col min="15899" max="15899" width="10.85546875" style="1" customWidth="1"/>
    <col min="15900" max="15900" width="11.28515625" style="1" customWidth="1"/>
    <col min="15901" max="15901" width="9.7109375" style="1" customWidth="1"/>
    <col min="15902" max="15902" width="11.140625" style="1" customWidth="1"/>
    <col min="15903" max="15903" width="12.42578125" style="1" customWidth="1"/>
    <col min="15904" max="15909" width="9.7109375" style="1" customWidth="1"/>
    <col min="15910" max="15910" width="6.140625" style="1" customWidth="1"/>
    <col min="15911" max="16140" width="9.140625" style="1"/>
    <col min="16141" max="16141" width="6.85546875" style="1" customWidth="1"/>
    <col min="16142" max="16142" width="27.42578125" style="1" customWidth="1"/>
    <col min="16143" max="16143" width="12.85546875" style="1" customWidth="1"/>
    <col min="16144" max="16144" width="0" style="1" hidden="1" customWidth="1"/>
    <col min="16145" max="16145" width="40.42578125" style="1" customWidth="1"/>
    <col min="16146" max="16146" width="9.140625" style="1" customWidth="1"/>
    <col min="16147" max="16148" width="11" style="1" customWidth="1"/>
    <col min="16149" max="16149" width="12.28515625" style="1" customWidth="1"/>
    <col min="16150" max="16152" width="12.85546875" style="1" customWidth="1"/>
    <col min="16153" max="16153" width="10.7109375" style="1" customWidth="1"/>
    <col min="16154" max="16154" width="12.7109375" style="1" customWidth="1"/>
    <col min="16155" max="16155" width="10.85546875" style="1" customWidth="1"/>
    <col min="16156" max="16156" width="11.28515625" style="1" customWidth="1"/>
    <col min="16157" max="16157" width="9.7109375" style="1" customWidth="1"/>
    <col min="16158" max="16158" width="11.140625" style="1" customWidth="1"/>
    <col min="16159" max="16159" width="12.42578125" style="1" customWidth="1"/>
    <col min="16160" max="16165" width="9.7109375" style="1" customWidth="1"/>
    <col min="16166" max="16166" width="6.140625" style="1" customWidth="1"/>
    <col min="16167" max="16384" width="9.140625" style="1"/>
  </cols>
  <sheetData>
    <row r="1" spans="1:44" ht="22.15" customHeight="1">
      <c r="B1" s="437" t="s">
        <v>1095</v>
      </c>
      <c r="C1" s="391"/>
      <c r="D1" s="391"/>
      <c r="E1" s="391"/>
      <c r="F1" s="391"/>
      <c r="G1" s="391"/>
      <c r="H1" s="391"/>
      <c r="I1" s="391"/>
      <c r="J1" s="391"/>
      <c r="K1" s="453"/>
      <c r="L1" s="391"/>
      <c r="M1" s="391"/>
      <c r="N1" s="453"/>
      <c r="O1" s="391"/>
      <c r="P1" s="391"/>
      <c r="Q1" s="505"/>
      <c r="R1" s="391"/>
      <c r="S1" s="391"/>
      <c r="T1" s="391"/>
      <c r="U1" s="391"/>
      <c r="V1" s="391"/>
      <c r="W1" s="391"/>
      <c r="X1" s="391"/>
      <c r="Y1" s="391"/>
      <c r="Z1" s="391"/>
      <c r="AA1" s="391"/>
      <c r="AB1" s="453"/>
      <c r="AC1" s="453"/>
      <c r="AD1" s="391"/>
      <c r="AE1" s="453"/>
      <c r="AF1" s="453"/>
      <c r="AG1" s="391"/>
      <c r="AH1" s="453"/>
      <c r="AI1" s="453"/>
      <c r="AJ1" s="391"/>
      <c r="AK1" s="620" t="s">
        <v>1096</v>
      </c>
      <c r="AL1" s="620"/>
    </row>
    <row r="2" spans="1:44" ht="33.75" customHeight="1">
      <c r="A2" s="621" t="s">
        <v>1093</v>
      </c>
      <c r="B2" s="621"/>
      <c r="C2" s="621"/>
      <c r="D2" s="621"/>
      <c r="E2" s="621"/>
      <c r="F2" s="621"/>
      <c r="G2" s="621"/>
      <c r="H2" s="621"/>
      <c r="I2" s="621"/>
      <c r="J2" s="621"/>
      <c r="K2" s="621"/>
      <c r="L2" s="621"/>
      <c r="M2" s="621"/>
      <c r="N2" s="621"/>
      <c r="O2" s="621"/>
      <c r="P2" s="621"/>
      <c r="Q2" s="621"/>
      <c r="R2" s="621"/>
      <c r="S2" s="621"/>
      <c r="T2" s="621"/>
      <c r="U2" s="523"/>
      <c r="V2" s="523"/>
      <c r="W2" s="523"/>
      <c r="X2" s="523"/>
      <c r="Y2" s="523"/>
      <c r="Z2" s="523"/>
      <c r="AA2" s="523"/>
      <c r="AB2" s="523"/>
      <c r="AC2" s="523"/>
      <c r="AD2" s="523"/>
      <c r="AE2" s="523"/>
      <c r="AF2" s="523"/>
      <c r="AG2" s="523"/>
      <c r="AH2" s="523"/>
      <c r="AI2" s="523"/>
      <c r="AJ2" s="523"/>
      <c r="AK2" s="523"/>
      <c r="AL2" s="523"/>
    </row>
    <row r="3" spans="1:44" ht="15" customHeight="1">
      <c r="A3" s="622" t="e">
        <f>+#REF!</f>
        <v>#REF!</v>
      </c>
      <c r="B3" s="622"/>
      <c r="C3" s="622"/>
      <c r="D3" s="622"/>
      <c r="E3" s="622"/>
      <c r="F3" s="622"/>
      <c r="G3" s="622"/>
      <c r="H3" s="622"/>
      <c r="I3" s="622"/>
      <c r="J3" s="622"/>
      <c r="K3" s="622"/>
      <c r="L3" s="622"/>
      <c r="M3" s="622"/>
      <c r="N3" s="622"/>
      <c r="O3" s="622"/>
      <c r="P3" s="622"/>
      <c r="Q3" s="622"/>
      <c r="R3" s="622"/>
      <c r="S3" s="622"/>
      <c r="T3" s="622"/>
      <c r="U3" s="524"/>
      <c r="V3" s="524"/>
      <c r="W3" s="524"/>
      <c r="X3" s="524"/>
      <c r="Y3" s="524"/>
      <c r="Z3" s="524"/>
      <c r="AA3" s="524"/>
      <c r="AB3" s="524"/>
      <c r="AC3" s="524"/>
      <c r="AD3" s="524"/>
      <c r="AE3" s="524"/>
      <c r="AF3" s="524"/>
      <c r="AG3" s="524"/>
      <c r="AH3" s="524"/>
      <c r="AI3" s="524"/>
      <c r="AJ3" s="524"/>
      <c r="AK3" s="524"/>
      <c r="AL3" s="524"/>
    </row>
    <row r="4" spans="1:44" ht="15" customHeight="1">
      <c r="A4" s="623" t="s">
        <v>0</v>
      </c>
      <c r="B4" s="623"/>
      <c r="C4" s="623"/>
      <c r="D4" s="623"/>
      <c r="E4" s="623"/>
      <c r="F4" s="623"/>
      <c r="G4" s="623"/>
      <c r="H4" s="623"/>
      <c r="I4" s="623"/>
      <c r="J4" s="623"/>
      <c r="K4" s="623"/>
      <c r="L4" s="623"/>
      <c r="M4" s="623"/>
      <c r="N4" s="623"/>
      <c r="O4" s="623"/>
      <c r="P4" s="623"/>
      <c r="Q4" s="623"/>
      <c r="R4" s="623"/>
      <c r="S4" s="623"/>
      <c r="T4" s="623"/>
      <c r="U4" s="525"/>
      <c r="V4" s="525"/>
      <c r="W4" s="525"/>
      <c r="X4" s="525"/>
      <c r="Y4" s="525"/>
      <c r="Z4" s="525"/>
      <c r="AA4" s="525"/>
      <c r="AB4" s="525"/>
      <c r="AC4" s="525"/>
      <c r="AD4" s="525"/>
      <c r="AE4" s="525"/>
      <c r="AF4" s="525"/>
      <c r="AG4" s="525"/>
      <c r="AH4" s="525"/>
      <c r="AI4" s="525"/>
      <c r="AJ4" s="525"/>
      <c r="AK4" s="525"/>
      <c r="AL4" s="525"/>
    </row>
    <row r="5" spans="1:44" ht="36" customHeight="1">
      <c r="A5" s="624" t="s">
        <v>1</v>
      </c>
      <c r="B5" s="625" t="s">
        <v>2</v>
      </c>
      <c r="C5" s="624" t="s">
        <v>3</v>
      </c>
      <c r="D5" s="226"/>
      <c r="E5" s="624" t="s">
        <v>4</v>
      </c>
      <c r="F5" s="624" t="s">
        <v>5</v>
      </c>
      <c r="G5" s="626" t="s">
        <v>6</v>
      </c>
      <c r="H5" s="627"/>
      <c r="I5" s="627"/>
      <c r="J5" s="628"/>
      <c r="K5" s="624" t="s">
        <v>1102</v>
      </c>
      <c r="L5" s="624"/>
      <c r="M5" s="624"/>
      <c r="N5" s="624" t="s">
        <v>1103</v>
      </c>
      <c r="O5" s="624"/>
      <c r="P5" s="624"/>
      <c r="Q5" s="624" t="s">
        <v>1099</v>
      </c>
      <c r="R5" s="624"/>
      <c r="S5" s="624"/>
      <c r="T5" s="631" t="s">
        <v>8</v>
      </c>
      <c r="U5" s="626" t="s">
        <v>1105</v>
      </c>
      <c r="V5" s="627"/>
      <c r="W5" s="628"/>
      <c r="X5" s="626" t="s">
        <v>7</v>
      </c>
      <c r="Y5" s="627"/>
      <c r="Z5" s="627"/>
      <c r="AA5" s="624" t="s">
        <v>915</v>
      </c>
      <c r="AB5" s="624"/>
      <c r="AC5" s="624"/>
      <c r="AD5" s="626" t="s">
        <v>1106</v>
      </c>
      <c r="AE5" s="627"/>
      <c r="AF5" s="627"/>
      <c r="AG5" s="626" t="s">
        <v>1107</v>
      </c>
      <c r="AH5" s="627"/>
      <c r="AI5" s="627"/>
      <c r="AJ5" s="438"/>
      <c r="AK5" s="439"/>
      <c r="AL5" s="624" t="s">
        <v>8</v>
      </c>
    </row>
    <row r="6" spans="1:44" ht="42.75">
      <c r="A6" s="624"/>
      <c r="B6" s="625"/>
      <c r="C6" s="624"/>
      <c r="D6" s="226"/>
      <c r="E6" s="624"/>
      <c r="F6" s="624"/>
      <c r="G6" s="3" t="s">
        <v>9</v>
      </c>
      <c r="H6" s="276" t="s">
        <v>10</v>
      </c>
      <c r="I6" s="3" t="s">
        <v>11</v>
      </c>
      <c r="J6" s="3" t="s">
        <v>12</v>
      </c>
      <c r="K6" s="496" t="s">
        <v>9</v>
      </c>
      <c r="L6" s="274" t="s">
        <v>10</v>
      </c>
      <c r="M6" s="226" t="s">
        <v>11</v>
      </c>
      <c r="N6" s="496" t="s">
        <v>9</v>
      </c>
      <c r="O6" s="274" t="s">
        <v>10</v>
      </c>
      <c r="P6" s="226" t="s">
        <v>11</v>
      </c>
      <c r="Q6" s="506" t="s">
        <v>9</v>
      </c>
      <c r="R6" s="274" t="s">
        <v>10</v>
      </c>
      <c r="S6" s="226" t="s">
        <v>11</v>
      </c>
      <c r="T6" s="632"/>
      <c r="U6" s="3" t="s">
        <v>9</v>
      </c>
      <c r="V6" s="3" t="s">
        <v>10</v>
      </c>
      <c r="W6" s="3" t="s">
        <v>11</v>
      </c>
      <c r="X6" s="3" t="s">
        <v>9</v>
      </c>
      <c r="Y6" s="3" t="s">
        <v>10</v>
      </c>
      <c r="Z6" s="3" t="s">
        <v>11</v>
      </c>
      <c r="AA6" s="3" t="s">
        <v>9</v>
      </c>
      <c r="AB6" s="454" t="s">
        <v>10</v>
      </c>
      <c r="AC6" s="454" t="s">
        <v>11</v>
      </c>
      <c r="AD6" s="3" t="s">
        <v>9</v>
      </c>
      <c r="AE6" s="454" t="s">
        <v>10</v>
      </c>
      <c r="AF6" s="454" t="s">
        <v>11</v>
      </c>
      <c r="AG6" s="3" t="s">
        <v>9</v>
      </c>
      <c r="AH6" s="454" t="s">
        <v>10</v>
      </c>
      <c r="AI6" s="454" t="s">
        <v>11</v>
      </c>
      <c r="AJ6" s="3"/>
      <c r="AK6" s="3" t="s">
        <v>12</v>
      </c>
      <c r="AL6" s="624"/>
    </row>
    <row r="7" spans="1:44">
      <c r="A7" s="4" t="s">
        <v>48</v>
      </c>
      <c r="B7" s="4" t="s">
        <v>49</v>
      </c>
      <c r="C7" s="4" t="s">
        <v>1083</v>
      </c>
      <c r="D7" s="4"/>
      <c r="E7" s="4"/>
      <c r="F7" s="4">
        <v>1</v>
      </c>
      <c r="G7" s="408">
        <f>+F7+1</f>
        <v>2</v>
      </c>
      <c r="H7" s="408">
        <f t="shared" ref="H7:AL7" si="0">+G7+1</f>
        <v>3</v>
      </c>
      <c r="I7" s="408">
        <f t="shared" si="0"/>
        <v>4</v>
      </c>
      <c r="J7" s="408">
        <f t="shared" si="0"/>
        <v>5</v>
      </c>
      <c r="K7" s="408">
        <f t="shared" ref="K7" si="1">+J7+1</f>
        <v>6</v>
      </c>
      <c r="L7" s="408">
        <f t="shared" ref="L7" si="2">+K7+1</f>
        <v>7</v>
      </c>
      <c r="M7" s="408">
        <f t="shared" ref="M7" si="3">+L7+1</f>
        <v>8</v>
      </c>
      <c r="N7" s="408">
        <f t="shared" ref="N7" si="4">+M7+1</f>
        <v>9</v>
      </c>
      <c r="O7" s="408">
        <f t="shared" ref="O7" si="5">+N7+1</f>
        <v>10</v>
      </c>
      <c r="P7" s="408">
        <f t="shared" ref="P7" si="6">+O7+1</f>
        <v>11</v>
      </c>
      <c r="Q7" s="408">
        <f t="shared" ref="Q7" si="7">+P7+1</f>
        <v>12</v>
      </c>
      <c r="R7" s="408">
        <f t="shared" ref="R7" si="8">+Q7+1</f>
        <v>13</v>
      </c>
      <c r="S7" s="408">
        <f t="shared" ref="S7" si="9">+R7+1</f>
        <v>14</v>
      </c>
      <c r="T7" s="408">
        <f t="shared" ref="T7" si="10">+S7+1</f>
        <v>15</v>
      </c>
      <c r="U7" s="408"/>
      <c r="V7" s="408"/>
      <c r="W7" s="408"/>
      <c r="X7" s="408">
        <f>+J7+1</f>
        <v>6</v>
      </c>
      <c r="Y7" s="408">
        <f t="shared" si="0"/>
        <v>7</v>
      </c>
      <c r="Z7" s="408">
        <f t="shared" si="0"/>
        <v>8</v>
      </c>
      <c r="AA7" s="408"/>
      <c r="AB7" s="455"/>
      <c r="AC7" s="455"/>
      <c r="AD7" s="408"/>
      <c r="AE7" s="455"/>
      <c r="AF7" s="455"/>
      <c r="AG7" s="408"/>
      <c r="AH7" s="455"/>
      <c r="AI7" s="455"/>
      <c r="AJ7" s="408"/>
      <c r="AK7" s="408">
        <f>+Z7+1</f>
        <v>9</v>
      </c>
      <c r="AL7" s="408">
        <f t="shared" si="0"/>
        <v>10</v>
      </c>
    </row>
    <row r="8" spans="1:44" ht="33" hidden="1" customHeight="1">
      <c r="A8" s="4"/>
      <c r="B8" s="226" t="s">
        <v>13</v>
      </c>
      <c r="C8" s="4"/>
      <c r="D8" s="4"/>
      <c r="E8" s="4"/>
      <c r="F8" s="4"/>
      <c r="G8" s="314">
        <f>+G9+G12+G284</f>
        <v>172053.96</v>
      </c>
      <c r="H8" s="314">
        <f>+H9+H12+H284</f>
        <v>163551.94999999995</v>
      </c>
      <c r="I8" s="314">
        <f>+I9+I12+I284</f>
        <v>8502.0099999999984</v>
      </c>
      <c r="J8" s="314">
        <f>+J9+J12+J284</f>
        <v>0</v>
      </c>
      <c r="K8" s="456"/>
      <c r="L8" s="314"/>
      <c r="M8" s="314"/>
      <c r="N8" s="456"/>
      <c r="O8" s="314"/>
      <c r="P8" s="314"/>
      <c r="Q8" s="508"/>
      <c r="R8" s="314"/>
      <c r="S8" s="314"/>
      <c r="T8" s="314"/>
      <c r="U8" s="314"/>
      <c r="V8" s="314"/>
      <c r="W8" s="314"/>
      <c r="X8" s="314">
        <f>+X9+X12+X284</f>
        <v>29412</v>
      </c>
      <c r="Y8" s="314">
        <f>+Y9+Y12+Y284</f>
        <v>27995.999999999996</v>
      </c>
      <c r="Z8" s="314">
        <f>+Z9+Z12+Z284</f>
        <v>1416</v>
      </c>
      <c r="AA8" s="314"/>
      <c r="AB8" s="456"/>
      <c r="AC8" s="456"/>
      <c r="AD8" s="314"/>
      <c r="AE8" s="456"/>
      <c r="AF8" s="456"/>
      <c r="AG8" s="314"/>
      <c r="AH8" s="456"/>
      <c r="AI8" s="456"/>
      <c r="AJ8" s="314"/>
      <c r="AK8" s="314">
        <f>+AK9+AK12+AK284</f>
        <v>190</v>
      </c>
      <c r="AL8" s="4"/>
    </row>
    <row r="9" spans="1:44" ht="63" customHeight="1">
      <c r="A9" s="226" t="s">
        <v>14</v>
      </c>
      <c r="B9" s="229" t="s">
        <v>15</v>
      </c>
      <c r="C9" s="229"/>
      <c r="D9" s="229"/>
      <c r="E9" s="229"/>
      <c r="F9" s="229"/>
      <c r="G9" s="314">
        <f>+G10</f>
        <v>9796</v>
      </c>
      <c r="H9" s="314">
        <f t="shared" ref="H9:AK9" si="11">+H10</f>
        <v>9020</v>
      </c>
      <c r="I9" s="314">
        <f t="shared" si="11"/>
        <v>776</v>
      </c>
      <c r="J9" s="314">
        <f t="shared" si="11"/>
        <v>0</v>
      </c>
      <c r="K9" s="314">
        <f t="shared" si="11"/>
        <v>0</v>
      </c>
      <c r="L9" s="314">
        <f t="shared" si="11"/>
        <v>0</v>
      </c>
      <c r="M9" s="314">
        <f t="shared" si="11"/>
        <v>0</v>
      </c>
      <c r="N9" s="314">
        <f t="shared" si="11"/>
        <v>104</v>
      </c>
      <c r="O9" s="314">
        <f t="shared" si="11"/>
        <v>0</v>
      </c>
      <c r="P9" s="314">
        <f t="shared" si="11"/>
        <v>104</v>
      </c>
      <c r="Q9" s="314">
        <f t="shared" si="11"/>
        <v>9900</v>
      </c>
      <c r="R9" s="314">
        <f t="shared" si="11"/>
        <v>9020</v>
      </c>
      <c r="S9" s="314">
        <f t="shared" si="11"/>
        <v>880</v>
      </c>
      <c r="T9" s="314"/>
      <c r="U9" s="314"/>
      <c r="V9" s="314"/>
      <c r="W9" s="314"/>
      <c r="X9" s="314">
        <f t="shared" si="11"/>
        <v>530</v>
      </c>
      <c r="Y9" s="314">
        <f t="shared" si="11"/>
        <v>490</v>
      </c>
      <c r="Z9" s="314">
        <f t="shared" si="11"/>
        <v>40</v>
      </c>
      <c r="AA9" s="314"/>
      <c r="AB9" s="456"/>
      <c r="AC9" s="456"/>
      <c r="AD9" s="314"/>
      <c r="AE9" s="456"/>
      <c r="AF9" s="456"/>
      <c r="AG9" s="314"/>
      <c r="AH9" s="456"/>
      <c r="AI9" s="456"/>
      <c r="AJ9" s="314"/>
      <c r="AK9" s="314">
        <f t="shared" si="11"/>
        <v>0</v>
      </c>
      <c r="AL9" s="229"/>
    </row>
    <row r="10" spans="1:44" s="7" customFormat="1" ht="48" customHeight="1">
      <c r="A10" s="6" t="s">
        <v>16</v>
      </c>
      <c r="B10" s="629" t="s">
        <v>17</v>
      </c>
      <c r="C10" s="629"/>
      <c r="D10" s="231"/>
      <c r="E10" s="232"/>
      <c r="F10" s="125" t="s">
        <v>19</v>
      </c>
      <c r="G10" s="424">
        <f t="shared" ref="G10:G11" si="12">H10+I10</f>
        <v>9796</v>
      </c>
      <c r="H10" s="424">
        <f>SUM(H11:H11)</f>
        <v>9020</v>
      </c>
      <c r="I10" s="424">
        <f>SUM(I11:I11)</f>
        <v>776</v>
      </c>
      <c r="J10" s="424">
        <f t="shared" ref="J10:S10" si="13">SUM(J11:J11)</f>
        <v>0</v>
      </c>
      <c r="K10" s="424">
        <f t="shared" si="13"/>
        <v>0</v>
      </c>
      <c r="L10" s="424">
        <f t="shared" si="13"/>
        <v>0</v>
      </c>
      <c r="M10" s="424">
        <f t="shared" si="13"/>
        <v>0</v>
      </c>
      <c r="N10" s="424">
        <f t="shared" si="13"/>
        <v>104</v>
      </c>
      <c r="O10" s="424">
        <f t="shared" si="13"/>
        <v>0</v>
      </c>
      <c r="P10" s="424">
        <f t="shared" si="13"/>
        <v>104</v>
      </c>
      <c r="Q10" s="424">
        <f t="shared" si="13"/>
        <v>9900</v>
      </c>
      <c r="R10" s="424">
        <f t="shared" si="13"/>
        <v>9020</v>
      </c>
      <c r="S10" s="424">
        <f t="shared" si="13"/>
        <v>880</v>
      </c>
      <c r="T10" s="424"/>
      <c r="U10" s="424"/>
      <c r="V10" s="424"/>
      <c r="W10" s="424"/>
      <c r="X10" s="424">
        <f>SUM(X11:X11)</f>
        <v>530</v>
      </c>
      <c r="Y10" s="424">
        <f>SUM(Y11:Y11)</f>
        <v>490</v>
      </c>
      <c r="Z10" s="424">
        <f>SUM(Z11:Z11)</f>
        <v>40</v>
      </c>
      <c r="AA10" s="424"/>
      <c r="AB10" s="457"/>
      <c r="AC10" s="457"/>
      <c r="AD10" s="424"/>
      <c r="AE10" s="457"/>
      <c r="AF10" s="457"/>
      <c r="AG10" s="424"/>
      <c r="AH10" s="457"/>
      <c r="AI10" s="457"/>
      <c r="AJ10" s="424"/>
      <c r="AK10" s="424">
        <f>SUM(AK11:AK11)</f>
        <v>0</v>
      </c>
      <c r="AL10" s="232"/>
      <c r="AM10" s="355"/>
      <c r="AN10" s="355"/>
      <c r="AO10" s="355"/>
    </row>
    <row r="11" spans="1:44" ht="45" customHeight="1">
      <c r="A11" s="8">
        <v>1</v>
      </c>
      <c r="B11" s="234" t="s">
        <v>23</v>
      </c>
      <c r="C11" s="234"/>
      <c r="D11" s="234"/>
      <c r="E11" s="234"/>
      <c r="F11" s="9" t="s">
        <v>19</v>
      </c>
      <c r="G11" s="425">
        <f t="shared" si="12"/>
        <v>9796</v>
      </c>
      <c r="H11" s="425">
        <v>9020</v>
      </c>
      <c r="I11" s="425">
        <v>776</v>
      </c>
      <c r="J11" s="425"/>
      <c r="K11" s="458"/>
      <c r="L11" s="425"/>
      <c r="M11" s="425"/>
      <c r="N11" s="458">
        <f>+O11+P11</f>
        <v>104</v>
      </c>
      <c r="O11" s="425"/>
      <c r="P11" s="425">
        <v>104</v>
      </c>
      <c r="Q11" s="477">
        <f>+R11+S11</f>
        <v>9900</v>
      </c>
      <c r="R11" s="425">
        <f>+H11+O11</f>
        <v>9020</v>
      </c>
      <c r="S11" s="425">
        <f>+I11+P11</f>
        <v>880</v>
      </c>
      <c r="T11" s="425"/>
      <c r="U11" s="425"/>
      <c r="V11" s="425"/>
      <c r="W11" s="425"/>
      <c r="X11" s="425">
        <f t="shared" ref="X11" si="14">Y11+Z11</f>
        <v>530</v>
      </c>
      <c r="Y11" s="425">
        <v>490</v>
      </c>
      <c r="Z11" s="425">
        <v>40</v>
      </c>
      <c r="AA11" s="425"/>
      <c r="AB11" s="458"/>
      <c r="AC11" s="458"/>
      <c r="AD11" s="425"/>
      <c r="AE11" s="458"/>
      <c r="AF11" s="458"/>
      <c r="AG11" s="425"/>
      <c r="AH11" s="458"/>
      <c r="AI11" s="458"/>
      <c r="AJ11" s="425"/>
      <c r="AK11" s="425"/>
      <c r="AL11" s="234"/>
    </row>
    <row r="12" spans="1:44" ht="81" customHeight="1">
      <c r="A12" s="226" t="s">
        <v>34</v>
      </c>
      <c r="B12" s="232" t="s">
        <v>45</v>
      </c>
      <c r="C12" s="12"/>
      <c r="D12" s="12"/>
      <c r="E12" s="12"/>
      <c r="F12" s="12"/>
      <c r="G12" s="314">
        <f>+G13</f>
        <v>154893.96</v>
      </c>
      <c r="H12" s="314">
        <f t="shared" ref="H12:AK12" si="15">+H13</f>
        <v>147517.94999999995</v>
      </c>
      <c r="I12" s="314">
        <f t="shared" si="15"/>
        <v>7376.0099999999984</v>
      </c>
      <c r="J12" s="314">
        <f t="shared" si="15"/>
        <v>0</v>
      </c>
      <c r="K12" s="456"/>
      <c r="L12" s="314"/>
      <c r="M12" s="314"/>
      <c r="N12" s="456"/>
      <c r="O12" s="314"/>
      <c r="P12" s="314"/>
      <c r="Q12" s="508"/>
      <c r="R12" s="314"/>
      <c r="S12" s="314"/>
      <c r="T12" s="314"/>
      <c r="U12" s="314"/>
      <c r="V12" s="314"/>
      <c r="W12" s="314"/>
      <c r="X12" s="314">
        <f t="shared" si="15"/>
        <v>27882</v>
      </c>
      <c r="Y12" s="314">
        <f t="shared" si="15"/>
        <v>26553.999999999996</v>
      </c>
      <c r="Z12" s="314">
        <f t="shared" si="15"/>
        <v>1328</v>
      </c>
      <c r="AA12" s="314"/>
      <c r="AB12" s="456"/>
      <c r="AC12" s="456"/>
      <c r="AD12" s="314"/>
      <c r="AE12" s="456"/>
      <c r="AF12" s="456"/>
      <c r="AG12" s="314"/>
      <c r="AH12" s="456"/>
      <c r="AI12" s="456"/>
      <c r="AJ12" s="314"/>
      <c r="AK12" s="314">
        <f t="shared" si="15"/>
        <v>190</v>
      </c>
      <c r="AL12" s="12"/>
      <c r="AM12" s="630"/>
      <c r="AN12" s="630"/>
      <c r="AO12" s="630"/>
      <c r="AP12" s="630"/>
      <c r="AQ12" s="630"/>
      <c r="AR12" s="630"/>
    </row>
    <row r="13" spans="1:44" s="7" customFormat="1" ht="94.5" customHeight="1">
      <c r="A13" s="6" t="s">
        <v>985</v>
      </c>
      <c r="B13" s="231" t="s">
        <v>1007</v>
      </c>
      <c r="C13" s="125"/>
      <c r="D13" s="125"/>
      <c r="E13" s="125"/>
      <c r="F13" s="125"/>
      <c r="G13" s="314">
        <f>G14+G30+G45+G55+G68+G83+G104+G119+G151+G135+G162+G180+G197+G217+G222+G237+G251</f>
        <v>154893.96</v>
      </c>
      <c r="H13" s="314">
        <f>H14+H30+H45+H55+H68+H83+H104+H119+H151+H135+H162+H180+H197+H217+H222+H237+H251</f>
        <v>147517.94999999995</v>
      </c>
      <c r="I13" s="314">
        <f>I14+I30+I45+I55+I68+I83+I104+I119+I151+I135+I162+I180+I197+I217+I222+I237+I251</f>
        <v>7376.0099999999984</v>
      </c>
      <c r="J13" s="314">
        <f t="shared" ref="J13:T13" si="16">J14+J30+J45+J55+J68+J83+J104+J119+J151+J135+J162+J180+J197+J217+J222+J237+J251</f>
        <v>0</v>
      </c>
      <c r="K13" s="314">
        <f t="shared" si="16"/>
        <v>15402.399299999997</v>
      </c>
      <c r="L13" s="314">
        <f t="shared" si="16"/>
        <v>14732.520000000004</v>
      </c>
      <c r="M13" s="314">
        <f t="shared" si="16"/>
        <v>669.87929999999994</v>
      </c>
      <c r="N13" s="314">
        <f t="shared" si="16"/>
        <v>15402.399299999997</v>
      </c>
      <c r="O13" s="314">
        <f t="shared" si="16"/>
        <v>14745.32</v>
      </c>
      <c r="P13" s="314">
        <f t="shared" si="16"/>
        <v>657.07929999999988</v>
      </c>
      <c r="Q13" s="314">
        <f t="shared" si="16"/>
        <v>154893.96</v>
      </c>
      <c r="R13" s="314">
        <f t="shared" si="16"/>
        <v>147517.94999999995</v>
      </c>
      <c r="S13" s="314">
        <f t="shared" si="16"/>
        <v>7376.0099999999984</v>
      </c>
      <c r="T13" s="314">
        <f t="shared" si="16"/>
        <v>0</v>
      </c>
      <c r="U13" s="452">
        <f t="shared" ref="U13:AI13" si="17">U14+U30+U45+U55+U68+U83+U104+U119+U151+U135+U162+U180+U197+U217+U222+U237+U251</f>
        <v>103423.94999999998</v>
      </c>
      <c r="V13" s="452">
        <f t="shared" si="17"/>
        <v>98084.000000000015</v>
      </c>
      <c r="W13" s="452">
        <f t="shared" si="17"/>
        <v>5339.95</v>
      </c>
      <c r="X13" s="314">
        <f t="shared" si="17"/>
        <v>27882</v>
      </c>
      <c r="Y13" s="314">
        <f t="shared" si="17"/>
        <v>26553.999999999996</v>
      </c>
      <c r="Z13" s="314">
        <f t="shared" si="17"/>
        <v>1328</v>
      </c>
      <c r="AA13" s="314">
        <f t="shared" si="17"/>
        <v>37517</v>
      </c>
      <c r="AB13" s="456">
        <f t="shared" si="17"/>
        <v>35595</v>
      </c>
      <c r="AC13" s="456">
        <f t="shared" si="17"/>
        <v>1922</v>
      </c>
      <c r="AD13" s="314">
        <f t="shared" si="17"/>
        <v>36402.049999999996</v>
      </c>
      <c r="AE13" s="456">
        <f t="shared" si="17"/>
        <v>34401.299999999996</v>
      </c>
      <c r="AF13" s="456">
        <f t="shared" si="17"/>
        <v>2000.75</v>
      </c>
      <c r="AG13" s="314">
        <f t="shared" si="17"/>
        <v>51468.255899999996</v>
      </c>
      <c r="AH13" s="456">
        <f t="shared" si="17"/>
        <v>49433.95</v>
      </c>
      <c r="AI13" s="456">
        <f t="shared" si="17"/>
        <v>2034.3059000000001</v>
      </c>
      <c r="AJ13" s="314"/>
      <c r="AK13" s="314">
        <f>AK14+AK30+AK45+AK55+AK68+AK83+AK104+AK119+AK151+AK135+AK162+AK180+AK197+AK217+AK222+AK237+AK251</f>
        <v>190</v>
      </c>
      <c r="AL13" s="12"/>
      <c r="AM13" s="356"/>
      <c r="AN13" s="356"/>
      <c r="AO13" s="356"/>
      <c r="AP13" s="13"/>
      <c r="AQ13" s="13"/>
      <c r="AR13" s="13"/>
    </row>
    <row r="14" spans="1:44" s="14" customFormat="1" ht="23.25" customHeight="1">
      <c r="A14" s="4" t="s">
        <v>987</v>
      </c>
      <c r="B14" s="483" t="s">
        <v>61</v>
      </c>
      <c r="C14" s="16"/>
      <c r="D14" s="16"/>
      <c r="E14" s="16"/>
      <c r="F14" s="16"/>
      <c r="G14" s="450">
        <f t="shared" ref="G14:T14" si="18">SUM(G15:G29)</f>
        <v>4512.96</v>
      </c>
      <c r="H14" s="450">
        <f t="shared" si="18"/>
        <v>4298</v>
      </c>
      <c r="I14" s="450">
        <f t="shared" si="18"/>
        <v>214.96000000000004</v>
      </c>
      <c r="J14" s="450">
        <f t="shared" si="18"/>
        <v>0</v>
      </c>
      <c r="K14" s="497">
        <f t="shared" si="18"/>
        <v>678.44690000000003</v>
      </c>
      <c r="L14" s="498">
        <f t="shared" si="18"/>
        <v>657.27689999999996</v>
      </c>
      <c r="M14" s="498">
        <f t="shared" si="18"/>
        <v>21.169999999999995</v>
      </c>
      <c r="N14" s="497">
        <f t="shared" si="18"/>
        <v>678.44689999999991</v>
      </c>
      <c r="O14" s="498">
        <f t="shared" si="18"/>
        <v>657.27689999999996</v>
      </c>
      <c r="P14" s="498">
        <f t="shared" si="18"/>
        <v>21.17</v>
      </c>
      <c r="Q14" s="509">
        <f t="shared" si="18"/>
        <v>4512.96</v>
      </c>
      <c r="R14" s="450">
        <f t="shared" si="18"/>
        <v>4298.0000000000009</v>
      </c>
      <c r="S14" s="450">
        <f t="shared" si="18"/>
        <v>214.96000000000006</v>
      </c>
      <c r="T14" s="450">
        <f t="shared" si="18"/>
        <v>0</v>
      </c>
      <c r="U14" s="426">
        <f>SUM(U15:U27)</f>
        <v>2970.8230999999996</v>
      </c>
      <c r="V14" s="426">
        <f>SUM(V15:V27)</f>
        <v>2815.2231000000002</v>
      </c>
      <c r="W14" s="426">
        <f>SUM(W15:W27)</f>
        <v>155.60000000000002</v>
      </c>
      <c r="X14" s="426">
        <f>SUM(X15:X29)</f>
        <v>812.29</v>
      </c>
      <c r="Y14" s="426">
        <f t="shared" ref="Y14:AF14" si="19">SUM(Y15:Y27)</f>
        <v>773.6</v>
      </c>
      <c r="Z14" s="426">
        <f t="shared" si="19"/>
        <v>38.69</v>
      </c>
      <c r="AA14" s="426">
        <f t="shared" si="19"/>
        <v>1050.9331000000002</v>
      </c>
      <c r="AB14" s="459">
        <f t="shared" si="19"/>
        <v>994.92309999999998</v>
      </c>
      <c r="AC14" s="459">
        <f t="shared" si="19"/>
        <v>56.010000000000005</v>
      </c>
      <c r="AD14" s="426">
        <f t="shared" si="19"/>
        <v>1107.5999999999999</v>
      </c>
      <c r="AE14" s="459">
        <f t="shared" si="19"/>
        <v>1046.6999999999998</v>
      </c>
      <c r="AF14" s="459">
        <f t="shared" si="19"/>
        <v>60.900000000000006</v>
      </c>
      <c r="AG14" s="450">
        <f>SUM(AG15:AG29)</f>
        <v>1542.1369</v>
      </c>
      <c r="AH14" s="469">
        <f>SUM(AH15:AH29)</f>
        <v>1482.7769000000001</v>
      </c>
      <c r="AI14" s="469">
        <f>SUM(AI15:AI29)</f>
        <v>59.36</v>
      </c>
      <c r="AJ14" s="426"/>
      <c r="AK14" s="426">
        <f>SUM(AK15:AK27)</f>
        <v>0</v>
      </c>
      <c r="AL14" s="313"/>
      <c r="AM14" s="357">
        <f>+'NĂM 2022'!K21+'NĂM 2023'!N22+'NĂM 2024'!J22+'NĂM 2025'!J22</f>
        <v>4512.96</v>
      </c>
      <c r="AN14" s="357">
        <f>+'NĂM 2022'!L21+'NĂM 2023'!O22+'NĂM 2024'!K22+'NĂM 2025'!K22</f>
        <v>4298</v>
      </c>
      <c r="AO14" s="357">
        <f>+'NĂM 2022'!M21+'NĂM 2023'!P22+'NĂM 2024'!L22+'NĂM 2025'!L22</f>
        <v>214.96</v>
      </c>
    </row>
    <row r="15" spans="1:44" s="143" customFormat="1" ht="60">
      <c r="A15" s="138">
        <v>1</v>
      </c>
      <c r="B15" s="316" t="s">
        <v>62</v>
      </c>
      <c r="C15" s="138" t="s">
        <v>63</v>
      </c>
      <c r="D15" s="138"/>
      <c r="E15" s="138" t="s">
        <v>64</v>
      </c>
      <c r="F15" s="138" t="s">
        <v>52</v>
      </c>
      <c r="G15" s="427">
        <f>H15+I15</f>
        <v>270.79999999999995</v>
      </c>
      <c r="H15" s="427">
        <v>257.89999999999998</v>
      </c>
      <c r="I15" s="451">
        <v>12.9</v>
      </c>
      <c r="J15" s="428"/>
      <c r="K15" s="499">
        <f>+Q15-G15</f>
        <v>0</v>
      </c>
      <c r="L15" s="500"/>
      <c r="M15" s="500"/>
      <c r="N15" s="499">
        <f>+Q15-G15</f>
        <v>0</v>
      </c>
      <c r="O15" s="500"/>
      <c r="P15" s="500"/>
      <c r="Q15" s="444">
        <f>+R15+S15</f>
        <v>270.79999999999995</v>
      </c>
      <c r="R15" s="428">
        <v>257.89999999999998</v>
      </c>
      <c r="S15" s="428">
        <v>12.9</v>
      </c>
      <c r="T15" s="428"/>
      <c r="U15" s="444">
        <f>+X15</f>
        <v>270.79999999999995</v>
      </c>
      <c r="V15" s="428">
        <f t="shared" ref="V15:W17" si="20">+Y15</f>
        <v>257.89999999999998</v>
      </c>
      <c r="W15" s="428">
        <f t="shared" si="20"/>
        <v>12.9</v>
      </c>
      <c r="X15" s="425">
        <f t="shared" ref="X15:X87" si="21">Y15+Z15</f>
        <v>270.79999999999995</v>
      </c>
      <c r="Y15" s="427">
        <v>257.89999999999998</v>
      </c>
      <c r="Z15" s="427">
        <v>12.9</v>
      </c>
      <c r="AA15" s="427"/>
      <c r="AB15" s="458"/>
      <c r="AC15" s="458"/>
      <c r="AD15" s="427"/>
      <c r="AE15" s="458"/>
      <c r="AF15" s="458"/>
      <c r="AG15" s="427"/>
      <c r="AH15" s="458"/>
      <c r="AI15" s="458"/>
      <c r="AJ15" s="427"/>
      <c r="AK15" s="428"/>
      <c r="AL15" s="142"/>
      <c r="AM15" s="449">
        <f>+G14-U14</f>
        <v>1542.1369000000004</v>
      </c>
      <c r="AN15" s="449">
        <f>+H14-V14</f>
        <v>1482.7768999999998</v>
      </c>
      <c r="AO15" s="449">
        <f>+I14-W14</f>
        <v>59.360000000000014</v>
      </c>
    </row>
    <row r="16" spans="1:44" s="143" customFormat="1" ht="45">
      <c r="A16" s="138">
        <f>+A15+1</f>
        <v>2</v>
      </c>
      <c r="B16" s="316" t="s">
        <v>65</v>
      </c>
      <c r="C16" s="138" t="s">
        <v>66</v>
      </c>
      <c r="D16" s="138"/>
      <c r="E16" s="138" t="s">
        <v>67</v>
      </c>
      <c r="F16" s="138" t="s">
        <v>52</v>
      </c>
      <c r="G16" s="427">
        <f>H16+I16</f>
        <v>270.74</v>
      </c>
      <c r="H16" s="427">
        <v>257.85000000000002</v>
      </c>
      <c r="I16" s="451">
        <v>12.89</v>
      </c>
      <c r="J16" s="428"/>
      <c r="K16" s="499">
        <f t="shared" ref="K16:K17" si="22">+Q16-G16</f>
        <v>0</v>
      </c>
      <c r="L16" s="500"/>
      <c r="M16" s="500"/>
      <c r="N16" s="499">
        <f t="shared" ref="N16:N17" si="23">+Q16-G16</f>
        <v>0</v>
      </c>
      <c r="O16" s="500"/>
      <c r="P16" s="500"/>
      <c r="Q16" s="444">
        <f t="shared" ref="Q16:Q22" si="24">+R16+S16</f>
        <v>270.74</v>
      </c>
      <c r="R16" s="428">
        <v>257.85000000000002</v>
      </c>
      <c r="S16" s="428">
        <v>12.89</v>
      </c>
      <c r="T16" s="428"/>
      <c r="U16" s="444">
        <f t="shared" ref="U16:U17" si="25">+X16</f>
        <v>270.74</v>
      </c>
      <c r="V16" s="428">
        <f t="shared" si="20"/>
        <v>257.85000000000002</v>
      </c>
      <c r="W16" s="428">
        <f t="shared" si="20"/>
        <v>12.89</v>
      </c>
      <c r="X16" s="425">
        <f t="shared" si="21"/>
        <v>270.74</v>
      </c>
      <c r="Y16" s="427">
        <v>257.85000000000002</v>
      </c>
      <c r="Z16" s="427">
        <v>12.89</v>
      </c>
      <c r="AA16" s="427"/>
      <c r="AB16" s="458"/>
      <c r="AC16" s="458"/>
      <c r="AD16" s="427"/>
      <c r="AE16" s="458"/>
      <c r="AF16" s="458"/>
      <c r="AG16" s="427"/>
      <c r="AH16" s="458"/>
      <c r="AI16" s="458"/>
      <c r="AJ16" s="427"/>
      <c r="AK16" s="428"/>
      <c r="AL16" s="142"/>
      <c r="AM16" s="449">
        <f>+AM15-AG14</f>
        <v>0</v>
      </c>
      <c r="AN16" s="449">
        <f t="shared" ref="AN16:AO16" si="26">+AN15-AH14</f>
        <v>0</v>
      </c>
      <c r="AO16" s="449">
        <f t="shared" si="26"/>
        <v>0</v>
      </c>
    </row>
    <row r="17" spans="1:41" s="143" customFormat="1" ht="75">
      <c r="A17" s="138">
        <f t="shared" ref="A17:A29" si="27">+A16+1</f>
        <v>3</v>
      </c>
      <c r="B17" s="316" t="s">
        <v>68</v>
      </c>
      <c r="C17" s="138" t="s">
        <v>69</v>
      </c>
      <c r="D17" s="138"/>
      <c r="E17" s="138" t="s">
        <v>70</v>
      </c>
      <c r="F17" s="138" t="s">
        <v>52</v>
      </c>
      <c r="G17" s="427">
        <f>H17+I17</f>
        <v>270.75</v>
      </c>
      <c r="H17" s="427">
        <v>257.85000000000002</v>
      </c>
      <c r="I17" s="451">
        <v>12.9</v>
      </c>
      <c r="J17" s="428"/>
      <c r="K17" s="499">
        <f t="shared" si="22"/>
        <v>0</v>
      </c>
      <c r="L17" s="500"/>
      <c r="M17" s="500"/>
      <c r="N17" s="499">
        <f t="shared" si="23"/>
        <v>0</v>
      </c>
      <c r="O17" s="500"/>
      <c r="P17" s="500"/>
      <c r="Q17" s="444">
        <f t="shared" si="24"/>
        <v>270.75</v>
      </c>
      <c r="R17" s="428">
        <v>257.85000000000002</v>
      </c>
      <c r="S17" s="428">
        <v>12.9</v>
      </c>
      <c r="T17" s="428"/>
      <c r="U17" s="444">
        <f t="shared" si="25"/>
        <v>270.75</v>
      </c>
      <c r="V17" s="428">
        <f t="shared" si="20"/>
        <v>257.85000000000002</v>
      </c>
      <c r="W17" s="428">
        <f t="shared" si="20"/>
        <v>12.9</v>
      </c>
      <c r="X17" s="425">
        <f t="shared" si="21"/>
        <v>270.75</v>
      </c>
      <c r="Y17" s="427">
        <v>257.85000000000002</v>
      </c>
      <c r="Z17" s="427">
        <v>12.9</v>
      </c>
      <c r="AA17" s="427"/>
      <c r="AB17" s="458"/>
      <c r="AC17" s="458"/>
      <c r="AD17" s="427"/>
      <c r="AE17" s="458"/>
      <c r="AF17" s="458"/>
      <c r="AG17" s="427"/>
      <c r="AH17" s="458"/>
      <c r="AI17" s="458"/>
      <c r="AJ17" s="427"/>
      <c r="AK17" s="428"/>
      <c r="AL17" s="142"/>
      <c r="AM17" s="358"/>
      <c r="AN17" s="358"/>
      <c r="AO17" s="358"/>
    </row>
    <row r="18" spans="1:41" s="143" customFormat="1" ht="60">
      <c r="A18" s="138">
        <f t="shared" si="27"/>
        <v>4</v>
      </c>
      <c r="B18" s="316" t="s">
        <v>71</v>
      </c>
      <c r="C18" s="138" t="s">
        <v>63</v>
      </c>
      <c r="D18" s="138"/>
      <c r="E18" s="138" t="s">
        <v>72</v>
      </c>
      <c r="F18" s="138" t="s">
        <v>53</v>
      </c>
      <c r="G18" s="427">
        <f t="shared" ref="G18:G87" si="28">H18+I18</f>
        <v>525.04999999999995</v>
      </c>
      <c r="H18" s="427">
        <v>500</v>
      </c>
      <c r="I18" s="451">
        <v>25.05</v>
      </c>
      <c r="J18" s="428"/>
      <c r="K18" s="499">
        <f>+L18+M18</f>
        <v>161.84699999999998</v>
      </c>
      <c r="L18" s="500">
        <f>+H18-R18</f>
        <v>155.46699999999998</v>
      </c>
      <c r="M18" s="500">
        <f>+I18-S18</f>
        <v>6.379999999999999</v>
      </c>
      <c r="N18" s="499"/>
      <c r="O18" s="500"/>
      <c r="P18" s="500"/>
      <c r="Q18" s="444">
        <f t="shared" si="24"/>
        <v>363.20300000000003</v>
      </c>
      <c r="R18" s="428">
        <v>344.53300000000002</v>
      </c>
      <c r="S18" s="428">
        <v>18.670000000000002</v>
      </c>
      <c r="T18" s="503"/>
      <c r="U18" s="428">
        <f>+AA18+AD18</f>
        <v>363.20300000000003</v>
      </c>
      <c r="V18" s="428">
        <f t="shared" ref="V18:W27" si="29">+AB18+AE18</f>
        <v>344.53300000000002</v>
      </c>
      <c r="W18" s="428">
        <f t="shared" si="29"/>
        <v>18.670000000000002</v>
      </c>
      <c r="X18" s="425">
        <f t="shared" si="21"/>
        <v>0</v>
      </c>
      <c r="Y18" s="428"/>
      <c r="Z18" s="428"/>
      <c r="AA18" s="428">
        <f>+AB18+AC18</f>
        <v>363.20300000000003</v>
      </c>
      <c r="AB18" s="460">
        <f>345.67-1.137</f>
        <v>344.53300000000002</v>
      </c>
      <c r="AC18" s="460">
        <v>18.670000000000002</v>
      </c>
      <c r="AD18" s="428"/>
      <c r="AE18" s="460"/>
      <c r="AF18" s="460"/>
      <c r="AG18" s="428"/>
      <c r="AH18" s="460"/>
      <c r="AI18" s="460"/>
      <c r="AJ18" s="428"/>
      <c r="AK18" s="428"/>
      <c r="AL18" s="142"/>
      <c r="AM18" s="358"/>
      <c r="AN18" s="358"/>
      <c r="AO18" s="358"/>
    </row>
    <row r="19" spans="1:41" s="143" customFormat="1" ht="45">
      <c r="A19" s="138">
        <f t="shared" si="27"/>
        <v>5</v>
      </c>
      <c r="B19" s="316" t="s">
        <v>65</v>
      </c>
      <c r="C19" s="138" t="s">
        <v>66</v>
      </c>
      <c r="D19" s="138"/>
      <c r="E19" s="138" t="s">
        <v>73</v>
      </c>
      <c r="F19" s="138" t="s">
        <v>53</v>
      </c>
      <c r="G19" s="427">
        <f t="shared" si="28"/>
        <v>472.5</v>
      </c>
      <c r="H19" s="427">
        <v>450</v>
      </c>
      <c r="I19" s="451">
        <v>22.5</v>
      </c>
      <c r="J19" s="428"/>
      <c r="K19" s="499">
        <f t="shared" ref="K19:K22" si="30">+L19+M19</f>
        <v>149.11989999999997</v>
      </c>
      <c r="L19" s="500">
        <f t="shared" ref="L19:M22" si="31">+H19-R19</f>
        <v>145.28989999999999</v>
      </c>
      <c r="M19" s="500">
        <f t="shared" si="31"/>
        <v>3.8299999999999983</v>
      </c>
      <c r="N19" s="499"/>
      <c r="O19" s="500"/>
      <c r="P19" s="500"/>
      <c r="Q19" s="444">
        <f t="shared" si="24"/>
        <v>323.38010000000003</v>
      </c>
      <c r="R19" s="428">
        <v>304.71010000000001</v>
      </c>
      <c r="S19" s="428">
        <v>18.670000000000002</v>
      </c>
      <c r="T19" s="503"/>
      <c r="U19" s="428">
        <f t="shared" ref="U19:U27" si="32">+AA19+AD19</f>
        <v>323.38010000000003</v>
      </c>
      <c r="V19" s="428">
        <f t="shared" si="29"/>
        <v>304.71010000000001</v>
      </c>
      <c r="W19" s="428">
        <f t="shared" si="29"/>
        <v>18.670000000000002</v>
      </c>
      <c r="X19" s="425">
        <f t="shared" si="21"/>
        <v>0</v>
      </c>
      <c r="Y19" s="428"/>
      <c r="Z19" s="428"/>
      <c r="AA19" s="428">
        <f>+AB19+AC19</f>
        <v>323.38010000000003</v>
      </c>
      <c r="AB19" s="460">
        <f>345.68-40.9699</f>
        <v>304.71010000000001</v>
      </c>
      <c r="AC19" s="460">
        <v>18.670000000000002</v>
      </c>
      <c r="AD19" s="428"/>
      <c r="AE19" s="460"/>
      <c r="AF19" s="460"/>
      <c r="AG19" s="428"/>
      <c r="AH19" s="460"/>
      <c r="AI19" s="460"/>
      <c r="AJ19" s="428"/>
      <c r="AK19" s="428"/>
      <c r="AL19" s="142"/>
      <c r="AM19" s="358"/>
      <c r="AN19" s="358"/>
      <c r="AO19" s="358"/>
    </row>
    <row r="20" spans="1:41" s="143" customFormat="1" ht="75">
      <c r="A20" s="138">
        <f t="shared" si="27"/>
        <v>6</v>
      </c>
      <c r="B20" s="316" t="s">
        <v>74</v>
      </c>
      <c r="C20" s="138" t="s">
        <v>69</v>
      </c>
      <c r="D20" s="138"/>
      <c r="E20" s="138" t="s">
        <v>75</v>
      </c>
      <c r="F20" s="138" t="s">
        <v>53</v>
      </c>
      <c r="G20" s="427">
        <f t="shared" si="28"/>
        <v>525</v>
      </c>
      <c r="H20" s="427">
        <v>500</v>
      </c>
      <c r="I20" s="451">
        <v>25</v>
      </c>
      <c r="J20" s="428"/>
      <c r="K20" s="499">
        <f t="shared" si="30"/>
        <v>160.64999999999998</v>
      </c>
      <c r="L20" s="500">
        <f t="shared" si="31"/>
        <v>154.32</v>
      </c>
      <c r="M20" s="500">
        <f t="shared" si="31"/>
        <v>6.3299999999999983</v>
      </c>
      <c r="N20" s="499"/>
      <c r="O20" s="500"/>
      <c r="P20" s="500"/>
      <c r="Q20" s="444">
        <f t="shared" si="24"/>
        <v>364.35</v>
      </c>
      <c r="R20" s="428">
        <v>345.68</v>
      </c>
      <c r="S20" s="428">
        <v>18.670000000000002</v>
      </c>
      <c r="T20" s="503"/>
      <c r="U20" s="428">
        <f t="shared" si="32"/>
        <v>364.35</v>
      </c>
      <c r="V20" s="428">
        <f t="shared" si="29"/>
        <v>345.68</v>
      </c>
      <c r="W20" s="428">
        <f t="shared" si="29"/>
        <v>18.670000000000002</v>
      </c>
      <c r="X20" s="425">
        <f t="shared" si="21"/>
        <v>0</v>
      </c>
      <c r="Y20" s="428"/>
      <c r="Z20" s="428"/>
      <c r="AA20" s="428">
        <f>+AB20+AC20</f>
        <v>364.35</v>
      </c>
      <c r="AB20" s="460">
        <v>345.68</v>
      </c>
      <c r="AC20" s="460">
        <v>18.670000000000002</v>
      </c>
      <c r="AD20" s="428"/>
      <c r="AE20" s="460"/>
      <c r="AF20" s="460"/>
      <c r="AG20" s="428"/>
      <c r="AH20" s="460"/>
      <c r="AI20" s="460"/>
      <c r="AJ20" s="428"/>
      <c r="AK20" s="428"/>
      <c r="AL20" s="142"/>
      <c r="AM20" s="358"/>
      <c r="AN20" s="358"/>
      <c r="AO20" s="358"/>
    </row>
    <row r="21" spans="1:41" s="143" customFormat="1" ht="45">
      <c r="A21" s="138">
        <f t="shared" si="27"/>
        <v>7</v>
      </c>
      <c r="B21" s="316" t="s">
        <v>76</v>
      </c>
      <c r="C21" s="138" t="s">
        <v>63</v>
      </c>
      <c r="D21" s="138"/>
      <c r="E21" s="147" t="s">
        <v>77</v>
      </c>
      <c r="F21" s="138" t="s">
        <v>78</v>
      </c>
      <c r="G21" s="427">
        <f t="shared" si="28"/>
        <v>472.5</v>
      </c>
      <c r="H21" s="427">
        <v>450</v>
      </c>
      <c r="I21" s="451">
        <v>22.5</v>
      </c>
      <c r="J21" s="428"/>
      <c r="K21" s="499">
        <f t="shared" si="30"/>
        <v>103.30000000000003</v>
      </c>
      <c r="L21" s="500">
        <f t="shared" si="31"/>
        <v>101.10000000000002</v>
      </c>
      <c r="M21" s="500">
        <f t="shared" si="31"/>
        <v>2.1999999999999993</v>
      </c>
      <c r="N21" s="499"/>
      <c r="O21" s="500"/>
      <c r="P21" s="500"/>
      <c r="Q21" s="444">
        <f t="shared" si="24"/>
        <v>369.2</v>
      </c>
      <c r="R21" s="428">
        <v>348.9</v>
      </c>
      <c r="S21" s="428">
        <v>20.3</v>
      </c>
      <c r="T21" s="503"/>
      <c r="U21" s="428">
        <f t="shared" si="32"/>
        <v>369.2</v>
      </c>
      <c r="V21" s="428">
        <f t="shared" si="29"/>
        <v>348.9</v>
      </c>
      <c r="W21" s="428">
        <f t="shared" si="29"/>
        <v>20.3</v>
      </c>
      <c r="X21" s="425">
        <f t="shared" si="21"/>
        <v>0</v>
      </c>
      <c r="Y21" s="428"/>
      <c r="Z21" s="428"/>
      <c r="AA21" s="428"/>
      <c r="AB21" s="460"/>
      <c r="AC21" s="460"/>
      <c r="AD21" s="428">
        <f>+AE21+AF21</f>
        <v>369.2</v>
      </c>
      <c r="AE21" s="460">
        <v>348.9</v>
      </c>
      <c r="AF21" s="460">
        <v>20.3</v>
      </c>
      <c r="AG21" s="428"/>
      <c r="AH21" s="460"/>
      <c r="AI21" s="460"/>
      <c r="AJ21" s="428"/>
      <c r="AK21" s="428"/>
      <c r="AL21" s="142"/>
      <c r="AM21" s="358"/>
      <c r="AN21" s="358"/>
      <c r="AO21" s="358"/>
    </row>
    <row r="22" spans="1:41" s="143" customFormat="1" ht="75">
      <c r="A22" s="138">
        <f t="shared" si="27"/>
        <v>8</v>
      </c>
      <c r="B22" s="316" t="s">
        <v>79</v>
      </c>
      <c r="C22" s="138" t="s">
        <v>66</v>
      </c>
      <c r="D22" s="138"/>
      <c r="E22" s="138" t="s">
        <v>80</v>
      </c>
      <c r="F22" s="138" t="s">
        <v>54</v>
      </c>
      <c r="G22" s="427">
        <f t="shared" si="28"/>
        <v>472.5</v>
      </c>
      <c r="H22" s="427">
        <v>450</v>
      </c>
      <c r="I22" s="451">
        <v>22.5</v>
      </c>
      <c r="J22" s="428">
        <v>0</v>
      </c>
      <c r="K22" s="499">
        <f t="shared" si="30"/>
        <v>103.30000000000003</v>
      </c>
      <c r="L22" s="500">
        <f t="shared" si="31"/>
        <v>101.10000000000002</v>
      </c>
      <c r="M22" s="500">
        <f t="shared" si="31"/>
        <v>2.1999999999999993</v>
      </c>
      <c r="N22" s="499"/>
      <c r="O22" s="500"/>
      <c r="P22" s="500"/>
      <c r="Q22" s="444">
        <f t="shared" si="24"/>
        <v>369.2</v>
      </c>
      <c r="R22" s="428">
        <v>348.9</v>
      </c>
      <c r="S22" s="428">
        <v>20.3</v>
      </c>
      <c r="T22" s="503"/>
      <c r="U22" s="428">
        <f t="shared" si="32"/>
        <v>369.2</v>
      </c>
      <c r="V22" s="428">
        <f t="shared" si="29"/>
        <v>348.9</v>
      </c>
      <c r="W22" s="428">
        <f t="shared" si="29"/>
        <v>20.3</v>
      </c>
      <c r="X22" s="425">
        <f t="shared" si="21"/>
        <v>0</v>
      </c>
      <c r="Y22" s="428"/>
      <c r="Z22" s="428"/>
      <c r="AA22" s="428"/>
      <c r="AB22" s="460"/>
      <c r="AC22" s="460"/>
      <c r="AD22" s="428">
        <f>+AE22+AF22</f>
        <v>369.2</v>
      </c>
      <c r="AE22" s="460">
        <v>348.9</v>
      </c>
      <c r="AF22" s="460">
        <v>20.3</v>
      </c>
      <c r="AG22" s="428"/>
      <c r="AH22" s="460"/>
      <c r="AI22" s="460"/>
      <c r="AJ22" s="428"/>
      <c r="AK22" s="428"/>
      <c r="AL22" s="142"/>
      <c r="AM22" s="358">
        <f>+G14-U14</f>
        <v>1542.1369000000004</v>
      </c>
      <c r="AN22" s="358"/>
      <c r="AO22" s="358"/>
    </row>
    <row r="23" spans="1:41" s="143" customFormat="1" ht="60">
      <c r="A23" s="138">
        <f t="shared" si="27"/>
        <v>9</v>
      </c>
      <c r="B23" s="316" t="s">
        <v>1104</v>
      </c>
      <c r="C23" s="138" t="s">
        <v>69</v>
      </c>
      <c r="D23" s="138"/>
      <c r="E23" s="138" t="s">
        <v>89</v>
      </c>
      <c r="F23" s="138" t="s">
        <v>55</v>
      </c>
      <c r="G23" s="427">
        <f>H23+I23</f>
        <v>288.54000000000002</v>
      </c>
      <c r="H23" s="427">
        <v>274.8</v>
      </c>
      <c r="I23" s="451">
        <v>13.74</v>
      </c>
      <c r="J23" s="428"/>
      <c r="K23" s="460"/>
      <c r="L23" s="428"/>
      <c r="M23" s="428"/>
      <c r="N23" s="499">
        <f>+O23+P23</f>
        <v>80.659999999999968</v>
      </c>
      <c r="O23" s="500">
        <f>+R23-H23</f>
        <v>74.099999999999966</v>
      </c>
      <c r="P23" s="500">
        <f>+S23-I23</f>
        <v>6.5600000000000005</v>
      </c>
      <c r="Q23" s="444">
        <f t="shared" ref="Q23:Q29" si="33">+R23+S23</f>
        <v>369.2</v>
      </c>
      <c r="R23" s="428">
        <v>348.9</v>
      </c>
      <c r="S23" s="428">
        <v>20.3</v>
      </c>
      <c r="T23" s="503"/>
      <c r="U23" s="428">
        <f>+AA23+AD23</f>
        <v>369.2</v>
      </c>
      <c r="V23" s="428">
        <f>+AB23+AE23</f>
        <v>348.9</v>
      </c>
      <c r="W23" s="428">
        <f>+AC23+AF23</f>
        <v>20.3</v>
      </c>
      <c r="X23" s="425">
        <f>Y23+Z23</f>
        <v>0</v>
      </c>
      <c r="Y23" s="428"/>
      <c r="Z23" s="428"/>
      <c r="AA23" s="428"/>
      <c r="AB23" s="460"/>
      <c r="AC23" s="460"/>
      <c r="AD23" s="428">
        <f>+AE23+AF23</f>
        <v>369.2</v>
      </c>
      <c r="AE23" s="460">
        <v>348.9</v>
      </c>
      <c r="AF23" s="460">
        <v>20.3</v>
      </c>
      <c r="AG23" s="428"/>
      <c r="AH23" s="460"/>
      <c r="AI23" s="460"/>
      <c r="AJ23" s="428"/>
      <c r="AK23" s="428"/>
      <c r="AL23" s="142"/>
      <c r="AM23" s="443">
        <f>+AG14-AM22</f>
        <v>0</v>
      </c>
      <c r="AN23" s="358"/>
      <c r="AO23" s="358"/>
    </row>
    <row r="24" spans="1:41" s="143" customFormat="1" ht="45">
      <c r="A24" s="138">
        <f t="shared" si="27"/>
        <v>10</v>
      </c>
      <c r="B24" s="316" t="s">
        <v>82</v>
      </c>
      <c r="C24" s="138" t="s">
        <v>63</v>
      </c>
      <c r="D24" s="138"/>
      <c r="E24" s="138" t="s">
        <v>83</v>
      </c>
      <c r="F24" s="138" t="s">
        <v>55</v>
      </c>
      <c r="G24" s="427">
        <f t="shared" si="28"/>
        <v>105</v>
      </c>
      <c r="H24" s="427">
        <v>100</v>
      </c>
      <c r="I24" s="451">
        <v>5</v>
      </c>
      <c r="J24" s="428"/>
      <c r="K24" s="460"/>
      <c r="L24" s="428"/>
      <c r="M24" s="428"/>
      <c r="N24" s="499">
        <f>+O24+P24</f>
        <v>1.1370000000000005</v>
      </c>
      <c r="O24" s="500">
        <f>+R24-H24</f>
        <v>1.1370000000000005</v>
      </c>
      <c r="P24" s="500"/>
      <c r="Q24" s="444">
        <f t="shared" si="33"/>
        <v>106.137</v>
      </c>
      <c r="R24" s="460">
        <f>100+1.137</f>
        <v>101.137</v>
      </c>
      <c r="S24" s="460">
        <v>5</v>
      </c>
      <c r="T24" s="503"/>
      <c r="U24" s="428">
        <f t="shared" si="32"/>
        <v>0</v>
      </c>
      <c r="V24" s="428">
        <f t="shared" si="29"/>
        <v>0</v>
      </c>
      <c r="W24" s="428">
        <f t="shared" si="29"/>
        <v>0</v>
      </c>
      <c r="X24" s="425">
        <f t="shared" si="21"/>
        <v>0</v>
      </c>
      <c r="Y24" s="428"/>
      <c r="Z24" s="428"/>
      <c r="AA24" s="428"/>
      <c r="AB24" s="460"/>
      <c r="AC24" s="460"/>
      <c r="AD24" s="428"/>
      <c r="AE24" s="460"/>
      <c r="AF24" s="460"/>
      <c r="AG24" s="428">
        <f t="shared" ref="AG24:AG29" si="34">+AH24+AI24</f>
        <v>106.137</v>
      </c>
      <c r="AH24" s="460">
        <f>100+1.137</f>
        <v>101.137</v>
      </c>
      <c r="AI24" s="460">
        <v>5</v>
      </c>
      <c r="AJ24" s="428"/>
      <c r="AK24" s="428"/>
      <c r="AL24" s="142"/>
      <c r="AM24" s="358"/>
      <c r="AN24" s="358"/>
      <c r="AO24" s="358"/>
    </row>
    <row r="25" spans="1:41" s="143" customFormat="1" ht="60">
      <c r="A25" s="138">
        <f t="shared" si="27"/>
        <v>11</v>
      </c>
      <c r="B25" s="316" t="s">
        <v>1166</v>
      </c>
      <c r="C25" s="138" t="s">
        <v>63</v>
      </c>
      <c r="D25" s="138"/>
      <c r="E25" s="138" t="s">
        <v>85</v>
      </c>
      <c r="F25" s="138" t="s">
        <v>55</v>
      </c>
      <c r="G25" s="427">
        <f t="shared" si="28"/>
        <v>131.04</v>
      </c>
      <c r="H25" s="427">
        <v>124.8</v>
      </c>
      <c r="I25" s="451">
        <v>6.24</v>
      </c>
      <c r="J25" s="428"/>
      <c r="K25" s="460"/>
      <c r="L25" s="428"/>
      <c r="M25" s="428"/>
      <c r="N25" s="499">
        <f>+O25+P25</f>
        <v>1.0000000000005116E-2</v>
      </c>
      <c r="O25" s="500">
        <f>+R25-H25</f>
        <v>1.0000000000005116E-2</v>
      </c>
      <c r="P25" s="500"/>
      <c r="Q25" s="444">
        <f t="shared" si="33"/>
        <v>131.05000000000001</v>
      </c>
      <c r="R25" s="460">
        <v>124.81</v>
      </c>
      <c r="S25" s="460">
        <v>6.24</v>
      </c>
      <c r="T25" s="503" t="s">
        <v>1168</v>
      </c>
      <c r="U25" s="428">
        <f t="shared" si="32"/>
        <v>0</v>
      </c>
      <c r="V25" s="428">
        <f t="shared" si="29"/>
        <v>0</v>
      </c>
      <c r="W25" s="428">
        <f t="shared" si="29"/>
        <v>0</v>
      </c>
      <c r="X25" s="425">
        <f t="shared" si="21"/>
        <v>0</v>
      </c>
      <c r="Y25" s="428"/>
      <c r="Z25" s="428"/>
      <c r="AA25" s="428"/>
      <c r="AB25" s="460"/>
      <c r="AC25" s="460"/>
      <c r="AD25" s="428"/>
      <c r="AE25" s="460"/>
      <c r="AF25" s="460"/>
      <c r="AG25" s="428">
        <f t="shared" si="34"/>
        <v>131.05000000000001</v>
      </c>
      <c r="AH25" s="460">
        <v>124.81</v>
      </c>
      <c r="AI25" s="460">
        <v>6.24</v>
      </c>
      <c r="AJ25" s="428"/>
      <c r="AK25" s="428"/>
      <c r="AL25" s="142"/>
      <c r="AM25" s="358"/>
      <c r="AN25" s="358"/>
      <c r="AO25" s="358"/>
    </row>
    <row r="26" spans="1:41" s="143" customFormat="1" ht="45">
      <c r="A26" s="138">
        <f t="shared" si="27"/>
        <v>12</v>
      </c>
      <c r="B26" s="316" t="s">
        <v>86</v>
      </c>
      <c r="C26" s="138" t="s">
        <v>66</v>
      </c>
      <c r="D26" s="138"/>
      <c r="E26" s="138" t="s">
        <v>87</v>
      </c>
      <c r="F26" s="138" t="s">
        <v>55</v>
      </c>
      <c r="G26" s="427">
        <f t="shared" si="28"/>
        <v>288.54000000000002</v>
      </c>
      <c r="H26" s="427">
        <v>274.8</v>
      </c>
      <c r="I26" s="451">
        <v>13.74</v>
      </c>
      <c r="J26" s="428">
        <v>0</v>
      </c>
      <c r="K26" s="460"/>
      <c r="L26" s="428"/>
      <c r="M26" s="428"/>
      <c r="N26" s="499"/>
      <c r="O26" s="500"/>
      <c r="P26" s="500"/>
      <c r="Q26" s="444">
        <f t="shared" si="33"/>
        <v>288.54000000000002</v>
      </c>
      <c r="R26" s="460">
        <v>274.8</v>
      </c>
      <c r="S26" s="460">
        <v>13.74</v>
      </c>
      <c r="T26" s="428"/>
      <c r="U26" s="428">
        <f t="shared" si="32"/>
        <v>0</v>
      </c>
      <c r="V26" s="428">
        <f t="shared" si="29"/>
        <v>0</v>
      </c>
      <c r="W26" s="428">
        <f t="shared" si="29"/>
        <v>0</v>
      </c>
      <c r="X26" s="425">
        <f t="shared" si="21"/>
        <v>0</v>
      </c>
      <c r="Y26" s="428"/>
      <c r="Z26" s="428"/>
      <c r="AA26" s="428"/>
      <c r="AB26" s="460"/>
      <c r="AC26" s="460"/>
      <c r="AD26" s="428"/>
      <c r="AE26" s="460"/>
      <c r="AF26" s="460"/>
      <c r="AG26" s="428">
        <f t="shared" si="34"/>
        <v>288.54000000000002</v>
      </c>
      <c r="AH26" s="460">
        <v>274.8</v>
      </c>
      <c r="AI26" s="460">
        <v>13.74</v>
      </c>
      <c r="AJ26" s="428"/>
      <c r="AK26" s="428"/>
      <c r="AL26" s="142"/>
      <c r="AM26" s="358"/>
      <c r="AN26" s="358"/>
      <c r="AO26" s="358"/>
    </row>
    <row r="27" spans="1:41" s="143" customFormat="1" ht="75">
      <c r="A27" s="138">
        <f t="shared" si="27"/>
        <v>13</v>
      </c>
      <c r="B27" s="316" t="s">
        <v>1167</v>
      </c>
      <c r="C27" s="138" t="s">
        <v>69</v>
      </c>
      <c r="D27" s="138"/>
      <c r="E27" s="138" t="s">
        <v>70</v>
      </c>
      <c r="F27" s="138" t="s">
        <v>55</v>
      </c>
      <c r="G27" s="427">
        <f t="shared" si="28"/>
        <v>420</v>
      </c>
      <c r="H27" s="427">
        <v>400</v>
      </c>
      <c r="I27" s="451">
        <v>20</v>
      </c>
      <c r="J27" s="428"/>
      <c r="K27" s="460">
        <f>+L27+M27</f>
        <v>0.23000000000000043</v>
      </c>
      <c r="L27" s="428"/>
      <c r="M27" s="428">
        <f>+I27-S27</f>
        <v>0.23000000000000043</v>
      </c>
      <c r="N27" s="499">
        <f>+O27+P27</f>
        <v>80.220000000000027</v>
      </c>
      <c r="O27" s="500">
        <f>+R27-H27</f>
        <v>80.220000000000027</v>
      </c>
      <c r="P27" s="500"/>
      <c r="Q27" s="444">
        <f t="shared" si="33"/>
        <v>499.99</v>
      </c>
      <c r="R27" s="460">
        <v>480.22</v>
      </c>
      <c r="S27" s="460">
        <v>19.77</v>
      </c>
      <c r="T27" s="503" t="s">
        <v>1170</v>
      </c>
      <c r="U27" s="428">
        <f t="shared" si="32"/>
        <v>0</v>
      </c>
      <c r="V27" s="428">
        <f t="shared" si="29"/>
        <v>0</v>
      </c>
      <c r="W27" s="428">
        <f t="shared" si="29"/>
        <v>0</v>
      </c>
      <c r="X27" s="425">
        <f t="shared" si="21"/>
        <v>0</v>
      </c>
      <c r="Y27" s="428"/>
      <c r="Z27" s="428"/>
      <c r="AA27" s="428"/>
      <c r="AB27" s="460"/>
      <c r="AC27" s="460"/>
      <c r="AD27" s="428"/>
      <c r="AE27" s="460"/>
      <c r="AF27" s="460"/>
      <c r="AG27" s="428">
        <f t="shared" si="34"/>
        <v>499.99</v>
      </c>
      <c r="AH27" s="460">
        <v>480.22</v>
      </c>
      <c r="AI27" s="460">
        <v>19.77</v>
      </c>
      <c r="AJ27" s="428"/>
      <c r="AK27" s="428"/>
      <c r="AL27" s="142"/>
      <c r="AM27" s="358"/>
      <c r="AN27" s="358"/>
      <c r="AO27" s="358"/>
    </row>
    <row r="28" spans="1:41" s="143" customFormat="1" ht="45">
      <c r="A28" s="138">
        <f t="shared" si="27"/>
        <v>14</v>
      </c>
      <c r="B28" s="445" t="s">
        <v>1108</v>
      </c>
      <c r="C28" s="145" t="s">
        <v>63</v>
      </c>
      <c r="D28" s="145"/>
      <c r="E28" s="145"/>
      <c r="F28" s="145" t="s">
        <v>55</v>
      </c>
      <c r="G28" s="446"/>
      <c r="H28" s="446"/>
      <c r="I28" s="446"/>
      <c r="J28" s="447"/>
      <c r="K28" s="461"/>
      <c r="L28" s="447"/>
      <c r="M28" s="447"/>
      <c r="N28" s="501">
        <f>+O28+P28</f>
        <v>264</v>
      </c>
      <c r="O28" s="502">
        <v>255.42</v>
      </c>
      <c r="P28" s="502">
        <v>8.58</v>
      </c>
      <c r="Q28" s="430">
        <f t="shared" si="33"/>
        <v>264</v>
      </c>
      <c r="R28" s="461">
        <v>255.42</v>
      </c>
      <c r="S28" s="461">
        <v>8.58</v>
      </c>
      <c r="T28" s="504" t="s">
        <v>1169</v>
      </c>
      <c r="U28" s="447"/>
      <c r="V28" s="447"/>
      <c r="W28" s="447"/>
      <c r="X28" s="481"/>
      <c r="Y28" s="447"/>
      <c r="Z28" s="447"/>
      <c r="AA28" s="447"/>
      <c r="AB28" s="461"/>
      <c r="AC28" s="461"/>
      <c r="AD28" s="447"/>
      <c r="AE28" s="461"/>
      <c r="AF28" s="461"/>
      <c r="AG28" s="447">
        <f t="shared" si="34"/>
        <v>264</v>
      </c>
      <c r="AH28" s="461">
        <v>255.42</v>
      </c>
      <c r="AI28" s="461">
        <v>8.58</v>
      </c>
      <c r="AJ28" s="447"/>
      <c r="AK28" s="447"/>
      <c r="AL28" s="448"/>
      <c r="AM28" s="358"/>
      <c r="AN28" s="358"/>
      <c r="AO28" s="358"/>
    </row>
    <row r="29" spans="1:41" s="143" customFormat="1" ht="50.25" customHeight="1">
      <c r="A29" s="138">
        <f t="shared" si="27"/>
        <v>15</v>
      </c>
      <c r="B29" s="445" t="s">
        <v>1109</v>
      </c>
      <c r="C29" s="145" t="s">
        <v>66</v>
      </c>
      <c r="D29" s="145"/>
      <c r="E29" s="145"/>
      <c r="F29" s="145" t="s">
        <v>55</v>
      </c>
      <c r="G29" s="446"/>
      <c r="H29" s="446"/>
      <c r="I29" s="446"/>
      <c r="J29" s="447"/>
      <c r="K29" s="461"/>
      <c r="L29" s="447"/>
      <c r="M29" s="447"/>
      <c r="N29" s="501">
        <f>+O29+P29</f>
        <v>252.41989999999998</v>
      </c>
      <c r="O29" s="502">
        <f>205.42+40.9699</f>
        <v>246.38989999999998</v>
      </c>
      <c r="P29" s="502">
        <v>6.03</v>
      </c>
      <c r="Q29" s="430">
        <f t="shared" si="33"/>
        <v>252.41989999999998</v>
      </c>
      <c r="R29" s="461">
        <f>205.42+40.9699</f>
        <v>246.38989999999998</v>
      </c>
      <c r="S29" s="461">
        <v>6.03</v>
      </c>
      <c r="T29" s="504" t="s">
        <v>1169</v>
      </c>
      <c r="U29" s="447"/>
      <c r="V29" s="447"/>
      <c r="W29" s="447"/>
      <c r="X29" s="481"/>
      <c r="Y29" s="447"/>
      <c r="Z29" s="447"/>
      <c r="AA29" s="447"/>
      <c r="AB29" s="461"/>
      <c r="AC29" s="461"/>
      <c r="AD29" s="447"/>
      <c r="AE29" s="461"/>
      <c r="AF29" s="461"/>
      <c r="AG29" s="447">
        <f t="shared" si="34"/>
        <v>252.41989999999998</v>
      </c>
      <c r="AH29" s="461">
        <f>205.42+40.9699</f>
        <v>246.38989999999998</v>
      </c>
      <c r="AI29" s="461">
        <v>6.03</v>
      </c>
      <c r="AJ29" s="447"/>
      <c r="AK29" s="447"/>
      <c r="AL29" s="448"/>
      <c r="AM29" s="358"/>
      <c r="AN29" s="358"/>
      <c r="AO29" s="358"/>
    </row>
    <row r="30" spans="1:41" s="14" customFormat="1" ht="23.25" customHeight="1">
      <c r="A30" s="4" t="s">
        <v>988</v>
      </c>
      <c r="B30" s="483" t="s">
        <v>91</v>
      </c>
      <c r="C30" s="4"/>
      <c r="D30" s="4"/>
      <c r="E30" s="401">
        <v>0</v>
      </c>
      <c r="F30" s="401"/>
      <c r="G30" s="426">
        <f>SUM(G31:G44)</f>
        <v>10104.68</v>
      </c>
      <c r="H30" s="426">
        <f>SUM(H31:H44)</f>
        <v>9623.51</v>
      </c>
      <c r="I30" s="426">
        <f t="shared" ref="I30:AK30" si="35">SUM(I31:I44)</f>
        <v>481.16999999999996</v>
      </c>
      <c r="J30" s="426">
        <f t="shared" si="35"/>
        <v>0</v>
      </c>
      <c r="K30" s="426">
        <f t="shared" si="35"/>
        <v>738.71</v>
      </c>
      <c r="L30" s="426">
        <f t="shared" si="35"/>
        <v>725.24</v>
      </c>
      <c r="M30" s="426">
        <f t="shared" si="35"/>
        <v>13.469999999999992</v>
      </c>
      <c r="N30" s="426">
        <f t="shared" si="35"/>
        <v>738.71</v>
      </c>
      <c r="O30" s="426">
        <f t="shared" si="35"/>
        <v>725.24</v>
      </c>
      <c r="P30" s="426">
        <f t="shared" si="35"/>
        <v>13.469999999999992</v>
      </c>
      <c r="Q30" s="510">
        <f t="shared" si="35"/>
        <v>10104.68</v>
      </c>
      <c r="R30" s="426">
        <f t="shared" si="35"/>
        <v>9623.51</v>
      </c>
      <c r="S30" s="426">
        <f t="shared" si="35"/>
        <v>481.16999999999996</v>
      </c>
      <c r="T30" s="426">
        <f t="shared" si="35"/>
        <v>0</v>
      </c>
      <c r="U30" s="426">
        <f t="shared" si="35"/>
        <v>6746.67</v>
      </c>
      <c r="V30" s="426">
        <f t="shared" si="35"/>
        <v>6398.2699999999995</v>
      </c>
      <c r="W30" s="426">
        <f t="shared" si="35"/>
        <v>348.4</v>
      </c>
      <c r="X30" s="426">
        <f t="shared" si="35"/>
        <v>1818.67</v>
      </c>
      <c r="Y30" s="426">
        <f t="shared" si="35"/>
        <v>1732.07</v>
      </c>
      <c r="Z30" s="426">
        <f t="shared" si="35"/>
        <v>86.6</v>
      </c>
      <c r="AA30" s="426">
        <f t="shared" si="35"/>
        <v>2447.4</v>
      </c>
      <c r="AB30" s="459">
        <f t="shared" si="35"/>
        <v>2322</v>
      </c>
      <c r="AC30" s="459">
        <f t="shared" si="35"/>
        <v>125.4</v>
      </c>
      <c r="AD30" s="426">
        <f t="shared" si="35"/>
        <v>2480.6000000000004</v>
      </c>
      <c r="AE30" s="459">
        <f t="shared" si="35"/>
        <v>2344.1999999999998</v>
      </c>
      <c r="AF30" s="459">
        <f t="shared" si="35"/>
        <v>136.39999999999998</v>
      </c>
      <c r="AG30" s="426">
        <f t="shared" si="35"/>
        <v>3358.01</v>
      </c>
      <c r="AH30" s="459">
        <f t="shared" si="35"/>
        <v>3225.24</v>
      </c>
      <c r="AI30" s="459">
        <f t="shared" si="35"/>
        <v>132.76999999999998</v>
      </c>
      <c r="AJ30" s="426"/>
      <c r="AK30" s="426">
        <f t="shared" si="35"/>
        <v>0</v>
      </c>
      <c r="AL30" s="16"/>
      <c r="AM30" s="357">
        <f>+'NĂM 2022'!K25+'NĂM 2023'!N26+'NĂM 2024'!J26+'NĂM 2025'!J27</f>
        <v>10104.68</v>
      </c>
      <c r="AN30" s="357">
        <f>+'NĂM 2022'!L25+'NĂM 2023'!O26+'NĂM 2024'!K26+'NĂM 2025'!K27</f>
        <v>9623.51</v>
      </c>
      <c r="AO30" s="357">
        <f>+'NĂM 2022'!M25+'NĂM 2023'!P26+'NĂM 2024'!L26+'NĂM 2025'!L27</f>
        <v>481.16999999999996</v>
      </c>
    </row>
    <row r="31" spans="1:41" s="143" customFormat="1" ht="75">
      <c r="A31" s="138">
        <v>1</v>
      </c>
      <c r="B31" s="316" t="s">
        <v>92</v>
      </c>
      <c r="C31" s="138" t="s">
        <v>93</v>
      </c>
      <c r="D31" s="138"/>
      <c r="E31" s="138" t="s">
        <v>94</v>
      </c>
      <c r="F31" s="138" t="s">
        <v>52</v>
      </c>
      <c r="G31" s="427">
        <f t="shared" si="28"/>
        <v>462</v>
      </c>
      <c r="H31" s="427">
        <v>440</v>
      </c>
      <c r="I31" s="427">
        <v>22</v>
      </c>
      <c r="J31" s="428">
        <v>0</v>
      </c>
      <c r="K31" s="460">
        <f>+Q31-G31</f>
        <v>0</v>
      </c>
      <c r="L31" s="428"/>
      <c r="M31" s="428"/>
      <c r="N31" s="460"/>
      <c r="O31" s="428"/>
      <c r="P31" s="428"/>
      <c r="Q31" s="444">
        <f>+R31+S31</f>
        <v>462</v>
      </c>
      <c r="R31" s="428">
        <v>440</v>
      </c>
      <c r="S31" s="428">
        <v>22</v>
      </c>
      <c r="T31" s="428"/>
      <c r="U31" s="428">
        <f>+X31+AA31+AD31</f>
        <v>462</v>
      </c>
      <c r="V31" s="428">
        <f t="shared" ref="V31:W44" si="36">+Y31+AB31+AE31</f>
        <v>440</v>
      </c>
      <c r="W31" s="428">
        <f t="shared" si="36"/>
        <v>22</v>
      </c>
      <c r="X31" s="425">
        <f t="shared" si="21"/>
        <v>462</v>
      </c>
      <c r="Y31" s="427">
        <v>440</v>
      </c>
      <c r="Z31" s="427">
        <v>22</v>
      </c>
      <c r="AA31" s="427"/>
      <c r="AB31" s="458"/>
      <c r="AC31" s="458"/>
      <c r="AD31" s="427"/>
      <c r="AE31" s="458"/>
      <c r="AF31" s="458"/>
      <c r="AG31" s="427"/>
      <c r="AH31" s="458"/>
      <c r="AI31" s="458"/>
      <c r="AJ31" s="427"/>
      <c r="AK31" s="428"/>
      <c r="AL31" s="142"/>
      <c r="AM31" s="443">
        <f>+G30-U30</f>
        <v>3358.01</v>
      </c>
      <c r="AN31" s="443">
        <f>+H30-V30</f>
        <v>3225.2400000000007</v>
      </c>
      <c r="AO31" s="443">
        <f>+I30-W30</f>
        <v>132.76999999999998</v>
      </c>
    </row>
    <row r="32" spans="1:41" s="143" customFormat="1" ht="75">
      <c r="A32" s="138">
        <f>+A31+1</f>
        <v>2</v>
      </c>
      <c r="B32" s="316" t="s">
        <v>95</v>
      </c>
      <c r="C32" s="138" t="s">
        <v>96</v>
      </c>
      <c r="D32" s="138"/>
      <c r="E32" s="138" t="s">
        <v>94</v>
      </c>
      <c r="F32" s="138" t="s">
        <v>52</v>
      </c>
      <c r="G32" s="427">
        <f t="shared" si="28"/>
        <v>462</v>
      </c>
      <c r="H32" s="427">
        <v>440</v>
      </c>
      <c r="I32" s="427">
        <v>22</v>
      </c>
      <c r="J32" s="428">
        <v>0</v>
      </c>
      <c r="K32" s="460">
        <f t="shared" ref="K32:K44" si="37">+Q32-G32</f>
        <v>0</v>
      </c>
      <c r="L32" s="428"/>
      <c r="M32" s="428"/>
      <c r="N32" s="460"/>
      <c r="O32" s="428"/>
      <c r="P32" s="428"/>
      <c r="Q32" s="444">
        <f t="shared" ref="Q32:Q41" si="38">+R32+S32</f>
        <v>462</v>
      </c>
      <c r="R32" s="428">
        <v>440</v>
      </c>
      <c r="S32" s="428">
        <v>22</v>
      </c>
      <c r="T32" s="428"/>
      <c r="U32" s="428">
        <f t="shared" ref="U32:U44" si="39">+X32+AA32+AD32</f>
        <v>462</v>
      </c>
      <c r="V32" s="428">
        <f t="shared" si="36"/>
        <v>440</v>
      </c>
      <c r="W32" s="428">
        <f t="shared" si="36"/>
        <v>22</v>
      </c>
      <c r="X32" s="425">
        <f t="shared" si="21"/>
        <v>462</v>
      </c>
      <c r="Y32" s="427">
        <v>440</v>
      </c>
      <c r="Z32" s="427">
        <v>22</v>
      </c>
      <c r="AA32" s="427"/>
      <c r="AB32" s="458"/>
      <c r="AC32" s="458"/>
      <c r="AD32" s="427"/>
      <c r="AE32" s="458"/>
      <c r="AF32" s="458"/>
      <c r="AG32" s="427"/>
      <c r="AH32" s="458"/>
      <c r="AI32" s="458"/>
      <c r="AJ32" s="427"/>
      <c r="AK32" s="428"/>
      <c r="AL32" s="142"/>
      <c r="AM32" s="358">
        <f>+AG30-AM31</f>
        <v>0</v>
      </c>
      <c r="AN32" s="358">
        <f t="shared" ref="AN32:AO32" si="40">+AH30-AN31</f>
        <v>0</v>
      </c>
      <c r="AO32" s="358">
        <f t="shared" si="40"/>
        <v>0</v>
      </c>
    </row>
    <row r="33" spans="1:41" s="143" customFormat="1" ht="75">
      <c r="A33" s="138">
        <f t="shared" ref="A33:A44" si="41">+A32+1</f>
        <v>3</v>
      </c>
      <c r="B33" s="316" t="s">
        <v>97</v>
      </c>
      <c r="C33" s="138" t="s">
        <v>98</v>
      </c>
      <c r="D33" s="138"/>
      <c r="E33" s="138" t="s">
        <v>99</v>
      </c>
      <c r="F33" s="138" t="s">
        <v>52</v>
      </c>
      <c r="G33" s="427">
        <f t="shared" si="28"/>
        <v>630</v>
      </c>
      <c r="H33" s="427">
        <v>600</v>
      </c>
      <c r="I33" s="427">
        <v>30</v>
      </c>
      <c r="J33" s="428">
        <v>0</v>
      </c>
      <c r="K33" s="460">
        <f t="shared" si="37"/>
        <v>0</v>
      </c>
      <c r="L33" s="428"/>
      <c r="M33" s="428"/>
      <c r="N33" s="460"/>
      <c r="O33" s="428"/>
      <c r="P33" s="428"/>
      <c r="Q33" s="444">
        <f t="shared" si="38"/>
        <v>630</v>
      </c>
      <c r="R33" s="428">
        <v>600</v>
      </c>
      <c r="S33" s="428">
        <v>30</v>
      </c>
      <c r="T33" s="428"/>
      <c r="U33" s="428">
        <f t="shared" si="39"/>
        <v>630</v>
      </c>
      <c r="V33" s="428">
        <f t="shared" si="36"/>
        <v>600</v>
      </c>
      <c r="W33" s="428">
        <f t="shared" si="36"/>
        <v>30</v>
      </c>
      <c r="X33" s="425">
        <f t="shared" si="21"/>
        <v>630</v>
      </c>
      <c r="Y33" s="427">
        <v>600</v>
      </c>
      <c r="Z33" s="427">
        <v>30</v>
      </c>
      <c r="AA33" s="427"/>
      <c r="AB33" s="458"/>
      <c r="AC33" s="458"/>
      <c r="AD33" s="427"/>
      <c r="AE33" s="458"/>
      <c r="AF33" s="458"/>
      <c r="AG33" s="427"/>
      <c r="AH33" s="458"/>
      <c r="AI33" s="458"/>
      <c r="AJ33" s="427"/>
      <c r="AK33" s="428"/>
      <c r="AL33" s="142"/>
      <c r="AM33" s="358"/>
      <c r="AN33" s="358"/>
      <c r="AO33" s="358"/>
    </row>
    <row r="34" spans="1:41" s="143" customFormat="1" ht="45">
      <c r="A34" s="138">
        <f t="shared" si="41"/>
        <v>4</v>
      </c>
      <c r="B34" s="316" t="s">
        <v>100</v>
      </c>
      <c r="C34" s="138" t="s">
        <v>93</v>
      </c>
      <c r="D34" s="138"/>
      <c r="E34" s="138" t="s">
        <v>101</v>
      </c>
      <c r="F34" s="138" t="s">
        <v>52</v>
      </c>
      <c r="G34" s="427">
        <f t="shared" si="28"/>
        <v>264.67</v>
      </c>
      <c r="H34" s="427">
        <v>252.07</v>
      </c>
      <c r="I34" s="427">
        <v>12.6</v>
      </c>
      <c r="J34" s="428">
        <v>0</v>
      </c>
      <c r="K34" s="460">
        <f t="shared" si="37"/>
        <v>0</v>
      </c>
      <c r="L34" s="428"/>
      <c r="M34" s="428"/>
      <c r="N34" s="460"/>
      <c r="O34" s="428"/>
      <c r="P34" s="428"/>
      <c r="Q34" s="444">
        <f t="shared" si="38"/>
        <v>264.67</v>
      </c>
      <c r="R34" s="428">
        <v>252.07</v>
      </c>
      <c r="S34" s="428">
        <v>12.6</v>
      </c>
      <c r="T34" s="428"/>
      <c r="U34" s="428">
        <f t="shared" si="39"/>
        <v>264.67</v>
      </c>
      <c r="V34" s="428">
        <f t="shared" si="36"/>
        <v>252.07</v>
      </c>
      <c r="W34" s="428">
        <f t="shared" si="36"/>
        <v>12.6</v>
      </c>
      <c r="X34" s="425">
        <f t="shared" si="21"/>
        <v>264.67</v>
      </c>
      <c r="Y34" s="427">
        <v>252.07</v>
      </c>
      <c r="Z34" s="427">
        <v>12.6</v>
      </c>
      <c r="AA34" s="427"/>
      <c r="AB34" s="458"/>
      <c r="AC34" s="458"/>
      <c r="AD34" s="427"/>
      <c r="AE34" s="458"/>
      <c r="AF34" s="458"/>
      <c r="AG34" s="427"/>
      <c r="AH34" s="458"/>
      <c r="AI34" s="458"/>
      <c r="AJ34" s="427"/>
      <c r="AK34" s="428"/>
      <c r="AL34" s="142"/>
      <c r="AM34" s="358"/>
      <c r="AN34" s="358"/>
      <c r="AO34" s="358"/>
    </row>
    <row r="35" spans="1:41" s="143" customFormat="1" ht="75">
      <c r="A35" s="138">
        <f t="shared" si="41"/>
        <v>5</v>
      </c>
      <c r="B35" s="316" t="s">
        <v>102</v>
      </c>
      <c r="C35" s="131" t="s">
        <v>115</v>
      </c>
      <c r="D35" s="138"/>
      <c r="E35" s="138" t="s">
        <v>94</v>
      </c>
      <c r="F35" s="138" t="s">
        <v>53</v>
      </c>
      <c r="G35" s="427">
        <f t="shared" si="28"/>
        <v>462</v>
      </c>
      <c r="H35" s="427">
        <v>440</v>
      </c>
      <c r="I35" s="427">
        <v>22</v>
      </c>
      <c r="J35" s="428">
        <v>0</v>
      </c>
      <c r="K35" s="460">
        <f t="shared" si="37"/>
        <v>0</v>
      </c>
      <c r="L35" s="428"/>
      <c r="M35" s="428"/>
      <c r="N35" s="460"/>
      <c r="O35" s="428"/>
      <c r="P35" s="428"/>
      <c r="Q35" s="444">
        <f t="shared" si="38"/>
        <v>462</v>
      </c>
      <c r="R35" s="428">
        <v>440</v>
      </c>
      <c r="S35" s="428">
        <v>22</v>
      </c>
      <c r="T35" s="428"/>
      <c r="U35" s="428">
        <f t="shared" si="39"/>
        <v>462</v>
      </c>
      <c r="V35" s="428">
        <f t="shared" si="36"/>
        <v>440</v>
      </c>
      <c r="W35" s="428">
        <f t="shared" si="36"/>
        <v>22</v>
      </c>
      <c r="X35" s="425">
        <f t="shared" si="21"/>
        <v>0</v>
      </c>
      <c r="Y35" s="428"/>
      <c r="Z35" s="428"/>
      <c r="AA35" s="428">
        <f>+AB35+AC35</f>
        <v>462</v>
      </c>
      <c r="AB35" s="460">
        <v>440</v>
      </c>
      <c r="AC35" s="460">
        <v>22</v>
      </c>
      <c r="AD35" s="428"/>
      <c r="AE35" s="460"/>
      <c r="AF35" s="460"/>
      <c r="AG35" s="428"/>
      <c r="AH35" s="460"/>
      <c r="AI35" s="460"/>
      <c r="AJ35" s="428"/>
      <c r="AK35" s="428"/>
      <c r="AL35" s="142"/>
      <c r="AM35" s="358"/>
      <c r="AN35" s="358"/>
      <c r="AO35" s="358"/>
    </row>
    <row r="36" spans="1:41" s="143" customFormat="1" ht="75">
      <c r="A36" s="138">
        <f t="shared" si="41"/>
        <v>6</v>
      </c>
      <c r="B36" s="316" t="s">
        <v>103</v>
      </c>
      <c r="C36" s="138" t="s">
        <v>96</v>
      </c>
      <c r="D36" s="138"/>
      <c r="E36" s="138" t="s">
        <v>104</v>
      </c>
      <c r="F36" s="138" t="s">
        <v>53</v>
      </c>
      <c r="G36" s="427">
        <f t="shared" si="28"/>
        <v>735</v>
      </c>
      <c r="H36" s="427">
        <v>700</v>
      </c>
      <c r="I36" s="427">
        <v>35</v>
      </c>
      <c r="J36" s="428">
        <v>0</v>
      </c>
      <c r="K36" s="460">
        <f t="shared" si="37"/>
        <v>0</v>
      </c>
      <c r="L36" s="428"/>
      <c r="M36" s="428"/>
      <c r="N36" s="460"/>
      <c r="O36" s="428"/>
      <c r="P36" s="428"/>
      <c r="Q36" s="444">
        <f t="shared" si="38"/>
        <v>735</v>
      </c>
      <c r="R36" s="428">
        <v>700</v>
      </c>
      <c r="S36" s="428">
        <v>35</v>
      </c>
      <c r="T36" s="428"/>
      <c r="U36" s="428">
        <f t="shared" si="39"/>
        <v>735</v>
      </c>
      <c r="V36" s="428">
        <f t="shared" si="36"/>
        <v>700</v>
      </c>
      <c r="W36" s="428">
        <f t="shared" si="36"/>
        <v>35</v>
      </c>
      <c r="X36" s="425">
        <f t="shared" si="21"/>
        <v>0</v>
      </c>
      <c r="Y36" s="428"/>
      <c r="Z36" s="428"/>
      <c r="AA36" s="428">
        <f>+AB36+AC36</f>
        <v>735</v>
      </c>
      <c r="AB36" s="460">
        <v>700</v>
      </c>
      <c r="AC36" s="460">
        <v>35</v>
      </c>
      <c r="AD36" s="428"/>
      <c r="AE36" s="460"/>
      <c r="AF36" s="460"/>
      <c r="AG36" s="428"/>
      <c r="AH36" s="460"/>
      <c r="AI36" s="460"/>
      <c r="AJ36" s="428"/>
      <c r="AK36" s="428"/>
      <c r="AL36" s="142"/>
      <c r="AM36" s="358"/>
      <c r="AN36" s="358"/>
      <c r="AO36" s="358"/>
    </row>
    <row r="37" spans="1:41" s="143" customFormat="1" ht="75">
      <c r="A37" s="138">
        <f t="shared" si="41"/>
        <v>7</v>
      </c>
      <c r="B37" s="316" t="s">
        <v>105</v>
      </c>
      <c r="C37" s="138" t="s">
        <v>106</v>
      </c>
      <c r="D37" s="138"/>
      <c r="E37" s="138" t="s">
        <v>107</v>
      </c>
      <c r="F37" s="138" t="s">
        <v>53</v>
      </c>
      <c r="G37" s="427">
        <f t="shared" si="28"/>
        <v>1470</v>
      </c>
      <c r="H37" s="427">
        <v>1400</v>
      </c>
      <c r="I37" s="427">
        <v>70</v>
      </c>
      <c r="J37" s="428">
        <v>0</v>
      </c>
      <c r="K37" s="460">
        <f>+L37+M37</f>
        <v>219.6</v>
      </c>
      <c r="L37" s="428">
        <f>+H37-R37</f>
        <v>218</v>
      </c>
      <c r="M37" s="428">
        <f>+I37-S37</f>
        <v>1.5999999999999943</v>
      </c>
      <c r="N37" s="460"/>
      <c r="O37" s="428"/>
      <c r="P37" s="428"/>
      <c r="Q37" s="444">
        <f t="shared" si="38"/>
        <v>1250.4000000000001</v>
      </c>
      <c r="R37" s="428">
        <v>1182</v>
      </c>
      <c r="S37" s="428">
        <v>68.400000000000006</v>
      </c>
      <c r="T37" s="428"/>
      <c r="U37" s="428">
        <f t="shared" si="39"/>
        <v>1250.4000000000001</v>
      </c>
      <c r="V37" s="428">
        <f t="shared" si="36"/>
        <v>1182</v>
      </c>
      <c r="W37" s="428">
        <f t="shared" si="36"/>
        <v>68.400000000000006</v>
      </c>
      <c r="X37" s="425">
        <f t="shared" si="21"/>
        <v>0</v>
      </c>
      <c r="Y37" s="428"/>
      <c r="Z37" s="428"/>
      <c r="AA37" s="428">
        <f>+AB37+AC37</f>
        <v>1250.4000000000001</v>
      </c>
      <c r="AB37" s="460">
        <v>1182</v>
      </c>
      <c r="AC37" s="460">
        <v>68.400000000000006</v>
      </c>
      <c r="AD37" s="428"/>
      <c r="AE37" s="460"/>
      <c r="AF37" s="460"/>
      <c r="AG37" s="428"/>
      <c r="AH37" s="460"/>
      <c r="AI37" s="460"/>
      <c r="AJ37" s="428"/>
      <c r="AK37" s="428"/>
      <c r="AL37" s="142"/>
      <c r="AM37" s="358"/>
      <c r="AN37" s="358"/>
      <c r="AO37" s="358"/>
    </row>
    <row r="38" spans="1:41" s="143" customFormat="1" ht="75">
      <c r="A38" s="138">
        <f t="shared" si="41"/>
        <v>8</v>
      </c>
      <c r="B38" s="316" t="s">
        <v>108</v>
      </c>
      <c r="C38" s="138" t="s">
        <v>109</v>
      </c>
      <c r="D38" s="138"/>
      <c r="E38" s="138" t="s">
        <v>110</v>
      </c>
      <c r="F38" s="138" t="s">
        <v>54</v>
      </c>
      <c r="G38" s="427">
        <f t="shared" si="28"/>
        <v>810.0100000000001</v>
      </c>
      <c r="H38" s="427">
        <v>771.44</v>
      </c>
      <c r="I38" s="427">
        <v>38.57</v>
      </c>
      <c r="J38" s="428">
        <v>0</v>
      </c>
      <c r="K38" s="460">
        <f t="shared" ref="K38:K39" si="42">+L38+M38</f>
        <v>181.21</v>
      </c>
      <c r="L38" s="428">
        <f t="shared" ref="L38:L39" si="43">+H38-R38</f>
        <v>177.24</v>
      </c>
      <c r="M38" s="428">
        <f t="shared" ref="M38:M39" si="44">+I38-S38</f>
        <v>3.9699999999999989</v>
      </c>
      <c r="N38" s="460"/>
      <c r="O38" s="428"/>
      <c r="P38" s="428"/>
      <c r="Q38" s="444">
        <f t="shared" si="38"/>
        <v>628.80000000000007</v>
      </c>
      <c r="R38" s="428">
        <v>594.20000000000005</v>
      </c>
      <c r="S38" s="428">
        <v>34.6</v>
      </c>
      <c r="T38" s="428"/>
      <c r="U38" s="428">
        <f t="shared" si="39"/>
        <v>628.80000000000007</v>
      </c>
      <c r="V38" s="428">
        <f t="shared" si="36"/>
        <v>594.20000000000005</v>
      </c>
      <c r="W38" s="428">
        <f t="shared" si="36"/>
        <v>34.6</v>
      </c>
      <c r="X38" s="425">
        <f t="shared" si="21"/>
        <v>0</v>
      </c>
      <c r="Y38" s="428"/>
      <c r="Z38" s="428"/>
      <c r="AA38" s="428"/>
      <c r="AB38" s="460"/>
      <c r="AC38" s="460"/>
      <c r="AD38" s="428">
        <f>+AE38+AF38</f>
        <v>628.80000000000007</v>
      </c>
      <c r="AE38" s="460">
        <v>594.20000000000005</v>
      </c>
      <c r="AF38" s="460">
        <v>34.6</v>
      </c>
      <c r="AG38" s="428"/>
      <c r="AH38" s="460"/>
      <c r="AI38" s="460"/>
      <c r="AJ38" s="428"/>
      <c r="AK38" s="428"/>
      <c r="AL38" s="142"/>
      <c r="AM38" s="358"/>
      <c r="AN38" s="358"/>
      <c r="AO38" s="358"/>
    </row>
    <row r="39" spans="1:41" s="143" customFormat="1" ht="75">
      <c r="A39" s="138">
        <f t="shared" si="41"/>
        <v>9</v>
      </c>
      <c r="B39" s="316" t="s">
        <v>111</v>
      </c>
      <c r="C39" s="138" t="s">
        <v>93</v>
      </c>
      <c r="D39" s="138"/>
      <c r="E39" s="138" t="s">
        <v>110</v>
      </c>
      <c r="F39" s="138" t="s">
        <v>54</v>
      </c>
      <c r="G39" s="427">
        <f t="shared" si="28"/>
        <v>714</v>
      </c>
      <c r="H39" s="427">
        <v>680</v>
      </c>
      <c r="I39" s="427">
        <v>34</v>
      </c>
      <c r="J39" s="428">
        <v>0</v>
      </c>
      <c r="K39" s="460">
        <f t="shared" si="42"/>
        <v>237.9</v>
      </c>
      <c r="L39" s="428">
        <f t="shared" si="43"/>
        <v>230</v>
      </c>
      <c r="M39" s="428">
        <f t="shared" si="44"/>
        <v>7.8999999999999986</v>
      </c>
      <c r="N39" s="460"/>
      <c r="O39" s="428"/>
      <c r="P39" s="428"/>
      <c r="Q39" s="444">
        <f t="shared" si="38"/>
        <v>476.1</v>
      </c>
      <c r="R39" s="428">
        <v>450</v>
      </c>
      <c r="S39" s="428">
        <v>26.1</v>
      </c>
      <c r="T39" s="428"/>
      <c r="U39" s="428">
        <f t="shared" si="39"/>
        <v>476.1</v>
      </c>
      <c r="V39" s="428">
        <f t="shared" si="36"/>
        <v>450</v>
      </c>
      <c r="W39" s="428">
        <f t="shared" si="36"/>
        <v>26.1</v>
      </c>
      <c r="X39" s="425">
        <f t="shared" si="21"/>
        <v>0</v>
      </c>
      <c r="Y39" s="428"/>
      <c r="Z39" s="428"/>
      <c r="AA39" s="428"/>
      <c r="AB39" s="460"/>
      <c r="AC39" s="460"/>
      <c r="AD39" s="428">
        <f>+AE39+AF39</f>
        <v>476.1</v>
      </c>
      <c r="AE39" s="460">
        <v>450</v>
      </c>
      <c r="AF39" s="460">
        <v>26.1</v>
      </c>
      <c r="AG39" s="428"/>
      <c r="AH39" s="460"/>
      <c r="AI39" s="460"/>
      <c r="AJ39" s="428"/>
      <c r="AK39" s="428"/>
      <c r="AL39" s="142"/>
      <c r="AM39" s="358"/>
      <c r="AN39" s="358"/>
      <c r="AO39" s="358"/>
    </row>
    <row r="40" spans="1:41" s="146" customFormat="1" ht="48" customHeight="1">
      <c r="A40" s="138">
        <f t="shared" si="41"/>
        <v>10</v>
      </c>
      <c r="B40" s="318" t="s">
        <v>793</v>
      </c>
      <c r="C40" s="132" t="s">
        <v>794</v>
      </c>
      <c r="D40" s="132"/>
      <c r="E40" s="132" t="s">
        <v>795</v>
      </c>
      <c r="F40" s="132" t="s">
        <v>54</v>
      </c>
      <c r="G40" s="429">
        <f>H40+I40</f>
        <v>367.5</v>
      </c>
      <c r="H40" s="429">
        <v>350</v>
      </c>
      <c r="I40" s="429">
        <v>17.5</v>
      </c>
      <c r="J40" s="430"/>
      <c r="K40" s="460"/>
      <c r="L40" s="430"/>
      <c r="M40" s="430"/>
      <c r="N40" s="461">
        <f>+O40+P40</f>
        <v>2.8999999999999986</v>
      </c>
      <c r="O40" s="430">
        <f>+R40-H40</f>
        <v>0</v>
      </c>
      <c r="P40" s="430">
        <f>+S40-I40</f>
        <v>2.8999999999999986</v>
      </c>
      <c r="Q40" s="444">
        <f t="shared" si="38"/>
        <v>370.4</v>
      </c>
      <c r="R40" s="430">
        <v>350</v>
      </c>
      <c r="S40" s="430">
        <v>20.399999999999999</v>
      </c>
      <c r="T40" s="430"/>
      <c r="U40" s="428">
        <f t="shared" si="39"/>
        <v>370.4</v>
      </c>
      <c r="V40" s="428">
        <f t="shared" si="36"/>
        <v>350</v>
      </c>
      <c r="W40" s="428">
        <f t="shared" si="36"/>
        <v>20.399999999999999</v>
      </c>
      <c r="X40" s="481">
        <f t="shared" si="21"/>
        <v>0</v>
      </c>
      <c r="Y40" s="430"/>
      <c r="Z40" s="430"/>
      <c r="AA40" s="430"/>
      <c r="AB40" s="461"/>
      <c r="AC40" s="461"/>
      <c r="AD40" s="428">
        <f>+AE40+AF40</f>
        <v>370.4</v>
      </c>
      <c r="AE40" s="461">
        <v>350</v>
      </c>
      <c r="AF40" s="461">
        <v>20.399999999999999</v>
      </c>
      <c r="AG40" s="430"/>
      <c r="AH40" s="461"/>
      <c r="AI40" s="461"/>
      <c r="AJ40" s="430"/>
      <c r="AK40" s="430"/>
      <c r="AL40" s="135"/>
      <c r="AM40" s="359"/>
      <c r="AN40" s="359"/>
      <c r="AO40" s="359"/>
    </row>
    <row r="41" spans="1:41" s="146" customFormat="1" ht="75">
      <c r="A41" s="138">
        <f t="shared" si="41"/>
        <v>11</v>
      </c>
      <c r="B41" s="318" t="s">
        <v>796</v>
      </c>
      <c r="C41" s="132" t="s">
        <v>106</v>
      </c>
      <c r="D41" s="132"/>
      <c r="E41" s="132" t="s">
        <v>797</v>
      </c>
      <c r="F41" s="132" t="s">
        <v>54</v>
      </c>
      <c r="G41" s="429">
        <f>H41+I41</f>
        <v>1102.5</v>
      </c>
      <c r="H41" s="429">
        <v>1050</v>
      </c>
      <c r="I41" s="429">
        <v>52.5</v>
      </c>
      <c r="J41" s="430"/>
      <c r="K41" s="460">
        <f t="shared" ref="K41" si="45">+L41+M41</f>
        <v>100</v>
      </c>
      <c r="L41" s="428">
        <f t="shared" ref="L41" si="46">+H41-R41</f>
        <v>100</v>
      </c>
      <c r="M41" s="428"/>
      <c r="N41" s="461">
        <f>+O41+P41</f>
        <v>2.7999999999999972</v>
      </c>
      <c r="O41" s="430"/>
      <c r="P41" s="430">
        <f>+S41-I41</f>
        <v>2.7999999999999972</v>
      </c>
      <c r="Q41" s="444">
        <f t="shared" si="38"/>
        <v>1005.3</v>
      </c>
      <c r="R41" s="430">
        <v>950</v>
      </c>
      <c r="S41" s="430">
        <v>55.3</v>
      </c>
      <c r="T41" s="430"/>
      <c r="U41" s="428">
        <f t="shared" si="39"/>
        <v>1005.3</v>
      </c>
      <c r="V41" s="428">
        <f t="shared" si="36"/>
        <v>950</v>
      </c>
      <c r="W41" s="428">
        <f t="shared" si="36"/>
        <v>55.3</v>
      </c>
      <c r="X41" s="481"/>
      <c r="Y41" s="430"/>
      <c r="Z41" s="430"/>
      <c r="AA41" s="430"/>
      <c r="AB41" s="461"/>
      <c r="AC41" s="461"/>
      <c r="AD41" s="428">
        <f>+AE41+AF41</f>
        <v>1005.3</v>
      </c>
      <c r="AE41" s="461">
        <v>950</v>
      </c>
      <c r="AF41" s="461">
        <v>55.3</v>
      </c>
      <c r="AG41" s="430"/>
      <c r="AH41" s="461"/>
      <c r="AI41" s="461"/>
      <c r="AJ41" s="430"/>
      <c r="AK41" s="430"/>
      <c r="AL41" s="135"/>
      <c r="AM41" s="359"/>
      <c r="AN41" s="359"/>
      <c r="AO41" s="359"/>
    </row>
    <row r="42" spans="1:41" s="143" customFormat="1" ht="45">
      <c r="A42" s="138">
        <f t="shared" si="41"/>
        <v>12</v>
      </c>
      <c r="B42" s="316" t="s">
        <v>1110</v>
      </c>
      <c r="C42" s="138" t="s">
        <v>106</v>
      </c>
      <c r="D42" s="138"/>
      <c r="E42" s="138" t="s">
        <v>113</v>
      </c>
      <c r="F42" s="138" t="s">
        <v>55</v>
      </c>
      <c r="G42" s="427">
        <f t="shared" si="28"/>
        <v>1325</v>
      </c>
      <c r="H42" s="427">
        <v>1263</v>
      </c>
      <c r="I42" s="427">
        <v>62</v>
      </c>
      <c r="J42" s="428">
        <v>0</v>
      </c>
      <c r="K42" s="460"/>
      <c r="L42" s="428"/>
      <c r="M42" s="428"/>
      <c r="N42" s="460">
        <f>+O42+P42</f>
        <v>733.01</v>
      </c>
      <c r="O42" s="428">
        <f>+R42-H42</f>
        <v>725.24</v>
      </c>
      <c r="P42" s="428">
        <f>+S42-I42</f>
        <v>7.769999999999996</v>
      </c>
      <c r="Q42" s="477">
        <f t="shared" ref="Q42:Q44" si="47">R42+S42</f>
        <v>2058.0100000000002</v>
      </c>
      <c r="R42" s="458">
        <v>1988.24</v>
      </c>
      <c r="S42" s="458">
        <v>69.77</v>
      </c>
      <c r="T42" s="503"/>
      <c r="U42" s="428">
        <f t="shared" si="39"/>
        <v>0</v>
      </c>
      <c r="V42" s="428">
        <f t="shared" si="36"/>
        <v>0</v>
      </c>
      <c r="W42" s="428">
        <f t="shared" si="36"/>
        <v>0</v>
      </c>
      <c r="X42" s="425">
        <f t="shared" si="21"/>
        <v>0</v>
      </c>
      <c r="Y42" s="428"/>
      <c r="Z42" s="428"/>
      <c r="AA42" s="428"/>
      <c r="AB42" s="460"/>
      <c r="AC42" s="460"/>
      <c r="AD42" s="428"/>
      <c r="AE42" s="460"/>
      <c r="AF42" s="460"/>
      <c r="AG42" s="427">
        <f t="shared" ref="AG42:AG44" si="48">AH42+AI42</f>
        <v>2058.0100000000002</v>
      </c>
      <c r="AH42" s="458">
        <v>1988.24</v>
      </c>
      <c r="AI42" s="458">
        <v>69.77</v>
      </c>
      <c r="AJ42" s="428"/>
      <c r="AK42" s="428"/>
      <c r="AL42" s="142"/>
      <c r="AM42" s="358"/>
      <c r="AN42" s="358"/>
      <c r="AO42" s="358"/>
    </row>
    <row r="43" spans="1:41" s="143" customFormat="1" ht="30">
      <c r="A43" s="138">
        <f t="shared" si="41"/>
        <v>13</v>
      </c>
      <c r="B43" s="316" t="s">
        <v>1112</v>
      </c>
      <c r="C43" s="138" t="s">
        <v>106</v>
      </c>
      <c r="D43" s="138"/>
      <c r="E43" s="138"/>
      <c r="F43" s="138" t="s">
        <v>1111</v>
      </c>
      <c r="G43" s="427">
        <f t="shared" si="28"/>
        <v>460</v>
      </c>
      <c r="H43" s="427">
        <v>437</v>
      </c>
      <c r="I43" s="427">
        <v>23</v>
      </c>
      <c r="J43" s="428"/>
      <c r="K43" s="460">
        <f t="shared" si="37"/>
        <v>0</v>
      </c>
      <c r="L43" s="428"/>
      <c r="M43" s="428"/>
      <c r="N43" s="460"/>
      <c r="O43" s="428"/>
      <c r="P43" s="428"/>
      <c r="Q43" s="477">
        <f t="shared" si="47"/>
        <v>460</v>
      </c>
      <c r="R43" s="458">
        <v>437</v>
      </c>
      <c r="S43" s="458">
        <v>23</v>
      </c>
      <c r="T43" s="503"/>
      <c r="U43" s="428"/>
      <c r="V43" s="428"/>
      <c r="W43" s="428"/>
      <c r="X43" s="425"/>
      <c r="Y43" s="428"/>
      <c r="Z43" s="428"/>
      <c r="AA43" s="428"/>
      <c r="AB43" s="460"/>
      <c r="AC43" s="460"/>
      <c r="AD43" s="428"/>
      <c r="AE43" s="460"/>
      <c r="AF43" s="460"/>
      <c r="AG43" s="427">
        <f t="shared" si="48"/>
        <v>460</v>
      </c>
      <c r="AH43" s="458">
        <v>437</v>
      </c>
      <c r="AI43" s="458">
        <v>23</v>
      </c>
      <c r="AJ43" s="428"/>
      <c r="AK43" s="428"/>
      <c r="AL43" s="142"/>
      <c r="AM43" s="358"/>
      <c r="AN43" s="358"/>
      <c r="AO43" s="358"/>
    </row>
    <row r="44" spans="1:41" s="143" customFormat="1" ht="45">
      <c r="A44" s="138">
        <f t="shared" si="41"/>
        <v>14</v>
      </c>
      <c r="B44" s="316" t="s">
        <v>114</v>
      </c>
      <c r="C44" s="138" t="s">
        <v>115</v>
      </c>
      <c r="D44" s="138"/>
      <c r="E44" s="138" t="s">
        <v>116</v>
      </c>
      <c r="F44" s="138" t="s">
        <v>55</v>
      </c>
      <c r="G44" s="427">
        <f t="shared" si="28"/>
        <v>840</v>
      </c>
      <c r="H44" s="427">
        <v>800</v>
      </c>
      <c r="I44" s="427">
        <v>40</v>
      </c>
      <c r="J44" s="428">
        <v>0</v>
      </c>
      <c r="K44" s="460">
        <f t="shared" si="37"/>
        <v>0</v>
      </c>
      <c r="L44" s="428"/>
      <c r="M44" s="428"/>
      <c r="N44" s="460"/>
      <c r="O44" s="428"/>
      <c r="P44" s="428"/>
      <c r="Q44" s="477">
        <f t="shared" si="47"/>
        <v>840</v>
      </c>
      <c r="R44" s="458">
        <v>800</v>
      </c>
      <c r="S44" s="458">
        <v>40</v>
      </c>
      <c r="T44" s="503"/>
      <c r="U44" s="428">
        <f t="shared" si="39"/>
        <v>0</v>
      </c>
      <c r="V44" s="428">
        <f t="shared" si="36"/>
        <v>0</v>
      </c>
      <c r="W44" s="428">
        <f t="shared" si="36"/>
        <v>0</v>
      </c>
      <c r="X44" s="425">
        <f t="shared" si="21"/>
        <v>0</v>
      </c>
      <c r="Y44" s="428"/>
      <c r="Z44" s="428"/>
      <c r="AA44" s="428"/>
      <c r="AB44" s="460"/>
      <c r="AC44" s="460"/>
      <c r="AD44" s="428"/>
      <c r="AE44" s="460"/>
      <c r="AF44" s="460"/>
      <c r="AG44" s="427">
        <f t="shared" si="48"/>
        <v>840</v>
      </c>
      <c r="AH44" s="458">
        <v>800</v>
      </c>
      <c r="AI44" s="458">
        <v>40</v>
      </c>
      <c r="AJ44" s="428"/>
      <c r="AK44" s="428"/>
      <c r="AL44" s="142"/>
      <c r="AM44" s="358"/>
      <c r="AN44" s="358"/>
      <c r="AO44" s="358"/>
    </row>
    <row r="45" spans="1:41" s="14" customFormat="1" ht="23.25" customHeight="1">
      <c r="A45" s="4" t="s">
        <v>989</v>
      </c>
      <c r="B45" s="483" t="s">
        <v>118</v>
      </c>
      <c r="C45" s="4"/>
      <c r="D45" s="4"/>
      <c r="E45" s="401">
        <v>0</v>
      </c>
      <c r="F45" s="401"/>
      <c r="G45" s="426">
        <f>SUM(G46:G54)</f>
        <v>9025.7000000000007</v>
      </c>
      <c r="H45" s="426">
        <f t="shared" ref="H45:S45" si="49">SUM(H46:H54)</f>
        <v>8595.9000000000015</v>
      </c>
      <c r="I45" s="426">
        <f t="shared" si="49"/>
        <v>429.8</v>
      </c>
      <c r="J45" s="426">
        <f t="shared" si="49"/>
        <v>0</v>
      </c>
      <c r="K45" s="426">
        <f t="shared" si="49"/>
        <v>745.09999999999991</v>
      </c>
      <c r="L45" s="426">
        <f t="shared" si="49"/>
        <v>732.09999999999991</v>
      </c>
      <c r="M45" s="426">
        <f t="shared" si="49"/>
        <v>13</v>
      </c>
      <c r="N45" s="426">
        <f t="shared" si="49"/>
        <v>745.1</v>
      </c>
      <c r="O45" s="426">
        <f t="shared" si="49"/>
        <v>732.1</v>
      </c>
      <c r="P45" s="426">
        <f t="shared" si="49"/>
        <v>12.999999999999996</v>
      </c>
      <c r="Q45" s="426">
        <f t="shared" si="49"/>
        <v>9025.6999999999989</v>
      </c>
      <c r="R45" s="426">
        <f t="shared" si="49"/>
        <v>8595.9</v>
      </c>
      <c r="S45" s="426">
        <f t="shared" si="49"/>
        <v>429.8</v>
      </c>
      <c r="T45" s="426"/>
      <c r="U45" s="426">
        <f t="shared" ref="U45:AK45" si="50">SUM(U46:U53)</f>
        <v>6026.16</v>
      </c>
      <c r="V45" s="426">
        <f t="shared" si="50"/>
        <v>5715</v>
      </c>
      <c r="W45" s="426">
        <f t="shared" si="50"/>
        <v>311.16000000000003</v>
      </c>
      <c r="X45" s="426">
        <f t="shared" si="50"/>
        <v>1624.46</v>
      </c>
      <c r="Y45" s="426">
        <f t="shared" si="50"/>
        <v>1547.1</v>
      </c>
      <c r="Z45" s="426">
        <f t="shared" si="50"/>
        <v>77.36</v>
      </c>
      <c r="AA45" s="426">
        <f t="shared" si="50"/>
        <v>2186</v>
      </c>
      <c r="AB45" s="459">
        <f t="shared" si="50"/>
        <v>2074</v>
      </c>
      <c r="AC45" s="459">
        <f t="shared" si="50"/>
        <v>112</v>
      </c>
      <c r="AD45" s="426">
        <f t="shared" si="50"/>
        <v>2215.7000000000003</v>
      </c>
      <c r="AE45" s="459">
        <f t="shared" si="50"/>
        <v>2093.9</v>
      </c>
      <c r="AF45" s="459">
        <f t="shared" si="50"/>
        <v>121.8</v>
      </c>
      <c r="AG45" s="426">
        <f>SUM(AG46:AG54)</f>
        <v>2999.54</v>
      </c>
      <c r="AH45" s="426">
        <f t="shared" ref="AH45:AI45" si="51">SUM(AH46:AH54)</f>
        <v>2880.9</v>
      </c>
      <c r="AI45" s="426">
        <f t="shared" si="51"/>
        <v>118.64</v>
      </c>
      <c r="AJ45" s="426"/>
      <c r="AK45" s="426">
        <f t="shared" si="50"/>
        <v>0</v>
      </c>
      <c r="AL45" s="16"/>
      <c r="AM45" s="357">
        <f>+'NĂM 2022'!K30+'NĂM 2023'!N30+'NĂM 2024'!J31+'NĂM 2025'!J30</f>
        <v>9025.7000000000007</v>
      </c>
      <c r="AN45" s="357">
        <f>+'NĂM 2022'!L30+'NĂM 2023'!O30+'NĂM 2024'!K31+'NĂM 2025'!K30</f>
        <v>8595.9000000000015</v>
      </c>
      <c r="AO45" s="357">
        <f>+'NĂM 2022'!M30+'NĂM 2023'!P30+'NĂM 2024'!L31+'NĂM 2025'!L30</f>
        <v>429.8</v>
      </c>
    </row>
    <row r="46" spans="1:41" s="143" customFormat="1" ht="75">
      <c r="A46" s="138">
        <v>1</v>
      </c>
      <c r="B46" s="316" t="s">
        <v>119</v>
      </c>
      <c r="C46" s="138" t="s">
        <v>120</v>
      </c>
      <c r="D46" s="138"/>
      <c r="E46" s="138" t="s">
        <v>94</v>
      </c>
      <c r="F46" s="138" t="s">
        <v>52</v>
      </c>
      <c r="G46" s="427">
        <f t="shared" si="28"/>
        <v>367.5</v>
      </c>
      <c r="H46" s="427">
        <v>350</v>
      </c>
      <c r="I46" s="427">
        <v>17.5</v>
      </c>
      <c r="J46" s="428">
        <v>0</v>
      </c>
      <c r="K46" s="460"/>
      <c r="L46" s="428"/>
      <c r="M46" s="428"/>
      <c r="N46" s="460"/>
      <c r="O46" s="428"/>
      <c r="P46" s="428"/>
      <c r="Q46" s="428">
        <f>+R46+S46</f>
        <v>367.5</v>
      </c>
      <c r="R46" s="428">
        <v>350</v>
      </c>
      <c r="S46" s="428">
        <v>17.5</v>
      </c>
      <c r="T46" s="428"/>
      <c r="U46" s="428">
        <f>+V46+W46</f>
        <v>367.5</v>
      </c>
      <c r="V46" s="428">
        <f>+Y46+AB46+AE46</f>
        <v>350</v>
      </c>
      <c r="W46" s="428">
        <f>+Z46+AC46+AF46</f>
        <v>17.5</v>
      </c>
      <c r="X46" s="425">
        <f t="shared" si="21"/>
        <v>367.5</v>
      </c>
      <c r="Y46" s="427">
        <v>350</v>
      </c>
      <c r="Z46" s="427">
        <v>17.5</v>
      </c>
      <c r="AA46" s="427"/>
      <c r="AB46" s="458"/>
      <c r="AC46" s="458"/>
      <c r="AD46" s="427"/>
      <c r="AE46" s="458"/>
      <c r="AF46" s="458"/>
      <c r="AG46" s="427"/>
      <c r="AH46" s="458"/>
      <c r="AI46" s="458"/>
      <c r="AJ46" s="427"/>
      <c r="AK46" s="428"/>
      <c r="AL46" s="142"/>
      <c r="AM46" s="358">
        <f>+G45-U45</f>
        <v>2999.5400000000009</v>
      </c>
      <c r="AN46" s="358">
        <f>+H45-V45</f>
        <v>2880.9000000000015</v>
      </c>
      <c r="AO46" s="358">
        <f>+I45-W45</f>
        <v>118.63999999999999</v>
      </c>
    </row>
    <row r="47" spans="1:41" s="143" customFormat="1" ht="75">
      <c r="A47" s="138">
        <f>+A46+1</f>
        <v>2</v>
      </c>
      <c r="B47" s="316" t="s">
        <v>121</v>
      </c>
      <c r="C47" s="138" t="s">
        <v>122</v>
      </c>
      <c r="D47" s="138"/>
      <c r="E47" s="138" t="s">
        <v>94</v>
      </c>
      <c r="F47" s="138" t="s">
        <v>52</v>
      </c>
      <c r="G47" s="427">
        <f t="shared" si="28"/>
        <v>367.5</v>
      </c>
      <c r="H47" s="427">
        <v>350</v>
      </c>
      <c r="I47" s="427">
        <v>17.5</v>
      </c>
      <c r="J47" s="428">
        <v>0</v>
      </c>
      <c r="K47" s="460"/>
      <c r="L47" s="428"/>
      <c r="M47" s="428"/>
      <c r="N47" s="460"/>
      <c r="O47" s="428"/>
      <c r="P47" s="428"/>
      <c r="Q47" s="428">
        <f t="shared" ref="Q47:Q51" si="52">+R47+S47</f>
        <v>367.5</v>
      </c>
      <c r="R47" s="428">
        <v>350</v>
      </c>
      <c r="S47" s="428">
        <v>17.5</v>
      </c>
      <c r="T47" s="428"/>
      <c r="U47" s="428">
        <f t="shared" ref="U47:U53" si="53">+V47+W47</f>
        <v>367.5</v>
      </c>
      <c r="V47" s="428">
        <f t="shared" ref="V47:W53" si="54">+Y47+AB47+AE47</f>
        <v>350</v>
      </c>
      <c r="W47" s="428">
        <f t="shared" si="54"/>
        <v>17.5</v>
      </c>
      <c r="X47" s="425">
        <f t="shared" si="21"/>
        <v>367.5</v>
      </c>
      <c r="Y47" s="427">
        <v>350</v>
      </c>
      <c r="Z47" s="427">
        <v>17.5</v>
      </c>
      <c r="AA47" s="427"/>
      <c r="AB47" s="458"/>
      <c r="AC47" s="458"/>
      <c r="AD47" s="427"/>
      <c r="AE47" s="458"/>
      <c r="AF47" s="458"/>
      <c r="AG47" s="427"/>
      <c r="AH47" s="458"/>
      <c r="AI47" s="458"/>
      <c r="AJ47" s="427"/>
      <c r="AK47" s="428"/>
      <c r="AL47" s="142"/>
      <c r="AM47" s="443">
        <f>+AM46-AG45</f>
        <v>0</v>
      </c>
      <c r="AN47" s="443">
        <f t="shared" ref="AN47:AO47" si="55">+AN46-AH45</f>
        <v>0</v>
      </c>
      <c r="AO47" s="358">
        <f t="shared" si="55"/>
        <v>0</v>
      </c>
    </row>
    <row r="48" spans="1:41" s="143" customFormat="1" ht="75">
      <c r="A48" s="138">
        <f t="shared" ref="A48:A54" si="56">+A47+1</f>
        <v>3</v>
      </c>
      <c r="B48" s="316" t="s">
        <v>123</v>
      </c>
      <c r="C48" s="138" t="s">
        <v>124</v>
      </c>
      <c r="D48" s="138"/>
      <c r="E48" s="138" t="s">
        <v>125</v>
      </c>
      <c r="F48" s="138" t="s">
        <v>52</v>
      </c>
      <c r="G48" s="427">
        <f t="shared" si="28"/>
        <v>367.5</v>
      </c>
      <c r="H48" s="427">
        <v>350</v>
      </c>
      <c r="I48" s="427">
        <v>17.5</v>
      </c>
      <c r="J48" s="428">
        <v>0</v>
      </c>
      <c r="K48" s="460"/>
      <c r="L48" s="428"/>
      <c r="M48" s="428"/>
      <c r="N48" s="460"/>
      <c r="O48" s="428"/>
      <c r="P48" s="428"/>
      <c r="Q48" s="428">
        <f t="shared" si="52"/>
        <v>367.5</v>
      </c>
      <c r="R48" s="428">
        <v>350</v>
      </c>
      <c r="S48" s="428">
        <v>17.5</v>
      </c>
      <c r="T48" s="428"/>
      <c r="U48" s="428">
        <f t="shared" si="53"/>
        <v>367.5</v>
      </c>
      <c r="V48" s="428">
        <f t="shared" si="54"/>
        <v>350</v>
      </c>
      <c r="W48" s="428">
        <f t="shared" si="54"/>
        <v>17.5</v>
      </c>
      <c r="X48" s="425">
        <f t="shared" si="21"/>
        <v>367.5</v>
      </c>
      <c r="Y48" s="427">
        <v>350</v>
      </c>
      <c r="Z48" s="427">
        <v>17.5</v>
      </c>
      <c r="AA48" s="427"/>
      <c r="AB48" s="458"/>
      <c r="AC48" s="458"/>
      <c r="AD48" s="427"/>
      <c r="AE48" s="458"/>
      <c r="AF48" s="458"/>
      <c r="AG48" s="427"/>
      <c r="AH48" s="458"/>
      <c r="AI48" s="458"/>
      <c r="AJ48" s="427"/>
      <c r="AK48" s="428"/>
      <c r="AL48" s="142"/>
      <c r="AM48" s="358"/>
      <c r="AN48" s="358"/>
      <c r="AO48" s="358"/>
    </row>
    <row r="49" spans="1:41" s="143" customFormat="1" ht="75">
      <c r="A49" s="138">
        <f t="shared" si="56"/>
        <v>4</v>
      </c>
      <c r="B49" s="316" t="s">
        <v>126</v>
      </c>
      <c r="C49" s="138" t="s">
        <v>127</v>
      </c>
      <c r="D49" s="138"/>
      <c r="E49" s="138" t="s">
        <v>128</v>
      </c>
      <c r="F49" s="138" t="s">
        <v>52</v>
      </c>
      <c r="G49" s="427">
        <f>H49+I49</f>
        <v>521.96</v>
      </c>
      <c r="H49" s="427">
        <v>497.1</v>
      </c>
      <c r="I49" s="427">
        <v>24.86</v>
      </c>
      <c r="J49" s="428">
        <v>0</v>
      </c>
      <c r="K49" s="460"/>
      <c r="L49" s="428"/>
      <c r="M49" s="428"/>
      <c r="N49" s="460"/>
      <c r="O49" s="428"/>
      <c r="P49" s="428"/>
      <c r="Q49" s="428">
        <f t="shared" si="52"/>
        <v>521.96</v>
      </c>
      <c r="R49" s="428">
        <v>497.1</v>
      </c>
      <c r="S49" s="428">
        <v>24.86</v>
      </c>
      <c r="T49" s="428"/>
      <c r="U49" s="428">
        <f t="shared" si="53"/>
        <v>521.96</v>
      </c>
      <c r="V49" s="428">
        <f t="shared" si="54"/>
        <v>497.1</v>
      </c>
      <c r="W49" s="428">
        <f t="shared" si="54"/>
        <v>24.86</v>
      </c>
      <c r="X49" s="425">
        <f t="shared" si="21"/>
        <v>521.96</v>
      </c>
      <c r="Y49" s="427">
        <v>497.1</v>
      </c>
      <c r="Z49" s="427">
        <v>24.86</v>
      </c>
      <c r="AA49" s="427"/>
      <c r="AB49" s="458"/>
      <c r="AC49" s="458"/>
      <c r="AD49" s="427"/>
      <c r="AE49" s="458"/>
      <c r="AF49" s="458"/>
      <c r="AG49" s="427"/>
      <c r="AH49" s="458"/>
      <c r="AI49" s="458"/>
      <c r="AJ49" s="427"/>
      <c r="AK49" s="428"/>
      <c r="AL49" s="142"/>
      <c r="AM49" s="358"/>
      <c r="AN49" s="358"/>
      <c r="AO49" s="358"/>
    </row>
    <row r="50" spans="1:41" s="143" customFormat="1" ht="75">
      <c r="A50" s="138">
        <f t="shared" si="56"/>
        <v>5</v>
      </c>
      <c r="B50" s="316" t="s">
        <v>129</v>
      </c>
      <c r="C50" s="138" t="s">
        <v>127</v>
      </c>
      <c r="D50" s="138"/>
      <c r="E50" s="138" t="s">
        <v>130</v>
      </c>
      <c r="F50" s="138" t="s">
        <v>53</v>
      </c>
      <c r="G50" s="427">
        <f t="shared" si="28"/>
        <v>2625</v>
      </c>
      <c r="H50" s="427">
        <v>2500</v>
      </c>
      <c r="I50" s="427">
        <v>125</v>
      </c>
      <c r="J50" s="428">
        <v>0</v>
      </c>
      <c r="K50" s="460">
        <f>+L50+M50</f>
        <v>439</v>
      </c>
      <c r="L50" s="428">
        <f>+H50-R50</f>
        <v>426</v>
      </c>
      <c r="M50" s="428">
        <f>+I50-S50</f>
        <v>13</v>
      </c>
      <c r="N50" s="460"/>
      <c r="O50" s="428"/>
      <c r="P50" s="428"/>
      <c r="Q50" s="428">
        <f t="shared" si="52"/>
        <v>2186</v>
      </c>
      <c r="R50" s="428">
        <v>2074</v>
      </c>
      <c r="S50" s="428">
        <v>112</v>
      </c>
      <c r="T50" s="428"/>
      <c r="U50" s="428">
        <f t="shared" si="53"/>
        <v>2186</v>
      </c>
      <c r="V50" s="428">
        <f t="shared" si="54"/>
        <v>2074</v>
      </c>
      <c r="W50" s="428">
        <f t="shared" si="54"/>
        <v>112</v>
      </c>
      <c r="X50" s="425">
        <f t="shared" si="21"/>
        <v>0</v>
      </c>
      <c r="Y50" s="428"/>
      <c r="Z50" s="428"/>
      <c r="AA50" s="428">
        <f>+AB50+AC50</f>
        <v>2186</v>
      </c>
      <c r="AB50" s="460">
        <v>2074</v>
      </c>
      <c r="AC50" s="460">
        <v>112</v>
      </c>
      <c r="AD50" s="428"/>
      <c r="AE50" s="460"/>
      <c r="AF50" s="460"/>
      <c r="AG50" s="428"/>
      <c r="AH50" s="460"/>
      <c r="AI50" s="460"/>
      <c r="AJ50" s="428"/>
      <c r="AK50" s="428"/>
      <c r="AL50" s="142"/>
      <c r="AM50" s="358"/>
      <c r="AN50" s="358"/>
      <c r="AO50" s="358"/>
    </row>
    <row r="51" spans="1:41" s="143" customFormat="1" ht="75">
      <c r="A51" s="138">
        <f t="shared" si="56"/>
        <v>6</v>
      </c>
      <c r="B51" s="316" t="s">
        <v>131</v>
      </c>
      <c r="C51" s="138" t="s">
        <v>132</v>
      </c>
      <c r="D51" s="138"/>
      <c r="E51" s="138" t="s">
        <v>130</v>
      </c>
      <c r="F51" s="138" t="s">
        <v>54</v>
      </c>
      <c r="G51" s="427">
        <f t="shared" si="28"/>
        <v>2520</v>
      </c>
      <c r="H51" s="427">
        <v>2400</v>
      </c>
      <c r="I51" s="427">
        <v>120</v>
      </c>
      <c r="J51" s="428">
        <v>0</v>
      </c>
      <c r="K51" s="460">
        <f>+L51+M51</f>
        <v>306.09999999999991</v>
      </c>
      <c r="L51" s="428">
        <f>+H51-R51</f>
        <v>306.09999999999991</v>
      </c>
      <c r="M51" s="428"/>
      <c r="N51" s="460">
        <f>+O51+P51</f>
        <v>1.7999999999999972</v>
      </c>
      <c r="O51" s="428"/>
      <c r="P51" s="428">
        <f>+S51-I51</f>
        <v>1.7999999999999972</v>
      </c>
      <c r="Q51" s="428">
        <f t="shared" si="52"/>
        <v>2215.7000000000003</v>
      </c>
      <c r="R51" s="428">
        <v>2093.9</v>
      </c>
      <c r="S51" s="428">
        <v>121.8</v>
      </c>
      <c r="T51" s="428"/>
      <c r="U51" s="428">
        <f t="shared" si="53"/>
        <v>2215.7000000000003</v>
      </c>
      <c r="V51" s="428">
        <f t="shared" si="54"/>
        <v>2093.9</v>
      </c>
      <c r="W51" s="428">
        <f t="shared" si="54"/>
        <v>121.8</v>
      </c>
      <c r="X51" s="425">
        <f t="shared" si="21"/>
        <v>0</v>
      </c>
      <c r="Y51" s="428"/>
      <c r="Z51" s="428"/>
      <c r="AA51" s="428"/>
      <c r="AB51" s="460"/>
      <c r="AC51" s="460"/>
      <c r="AD51" s="428">
        <f>+AE51+AF51</f>
        <v>2215.7000000000003</v>
      </c>
      <c r="AE51" s="460">
        <v>2093.9</v>
      </c>
      <c r="AF51" s="460">
        <v>121.8</v>
      </c>
      <c r="AG51" s="428"/>
      <c r="AH51" s="460"/>
      <c r="AI51" s="460"/>
      <c r="AJ51" s="428"/>
      <c r="AK51" s="428"/>
      <c r="AL51" s="142"/>
      <c r="AM51" s="358"/>
      <c r="AN51" s="358"/>
      <c r="AO51" s="358"/>
    </row>
    <row r="52" spans="1:41" s="143" customFormat="1" ht="75">
      <c r="A52" s="138">
        <f t="shared" si="56"/>
        <v>7</v>
      </c>
      <c r="B52" s="316" t="s">
        <v>133</v>
      </c>
      <c r="C52" s="138" t="s">
        <v>134</v>
      </c>
      <c r="D52" s="138"/>
      <c r="E52" s="138" t="s">
        <v>128</v>
      </c>
      <c r="F52" s="138" t="s">
        <v>55</v>
      </c>
      <c r="G52" s="427">
        <f t="shared" si="28"/>
        <v>1626.24</v>
      </c>
      <c r="H52" s="427">
        <v>1548.8</v>
      </c>
      <c r="I52" s="427">
        <v>77.44</v>
      </c>
      <c r="J52" s="428">
        <v>0</v>
      </c>
      <c r="K52" s="460"/>
      <c r="L52" s="428"/>
      <c r="M52" s="428"/>
      <c r="N52" s="460">
        <f t="shared" ref="N52:N53" si="57">+O52+P52</f>
        <v>0</v>
      </c>
      <c r="O52" s="428"/>
      <c r="P52" s="428"/>
      <c r="Q52" s="427">
        <f t="shared" ref="Q52:Q54" si="58">R52+S52</f>
        <v>1626.24</v>
      </c>
      <c r="R52" s="458">
        <v>1548.8</v>
      </c>
      <c r="S52" s="458">
        <v>77.44</v>
      </c>
      <c r="T52" s="428"/>
      <c r="U52" s="428">
        <f t="shared" si="53"/>
        <v>0</v>
      </c>
      <c r="V52" s="428">
        <f t="shared" ref="V52:V53" si="59">+Y52+AB52+AD52</f>
        <v>0</v>
      </c>
      <c r="W52" s="428">
        <f t="shared" si="54"/>
        <v>0</v>
      </c>
      <c r="X52" s="425">
        <f t="shared" si="21"/>
        <v>0</v>
      </c>
      <c r="Y52" s="428"/>
      <c r="Z52" s="428"/>
      <c r="AA52" s="428"/>
      <c r="AB52" s="460"/>
      <c r="AC52" s="460"/>
      <c r="AD52" s="428"/>
      <c r="AE52" s="460"/>
      <c r="AF52" s="460"/>
      <c r="AG52" s="427">
        <f t="shared" ref="AG52:AG54" si="60">AH52+AI52</f>
        <v>1626.24</v>
      </c>
      <c r="AH52" s="458">
        <v>1548.8</v>
      </c>
      <c r="AI52" s="458">
        <v>77.44</v>
      </c>
      <c r="AJ52" s="428"/>
      <c r="AK52" s="428"/>
      <c r="AL52" s="142"/>
      <c r="AM52" s="358"/>
      <c r="AN52" s="358"/>
      <c r="AO52" s="358"/>
    </row>
    <row r="53" spans="1:41" s="143" customFormat="1" ht="30">
      <c r="A53" s="138">
        <f t="shared" si="56"/>
        <v>8</v>
      </c>
      <c r="B53" s="316" t="s">
        <v>135</v>
      </c>
      <c r="C53" s="138" t="s">
        <v>134</v>
      </c>
      <c r="D53" s="138"/>
      <c r="E53" s="138" t="s">
        <v>136</v>
      </c>
      <c r="F53" s="138" t="s">
        <v>55</v>
      </c>
      <c r="G53" s="427">
        <f t="shared" si="28"/>
        <v>630</v>
      </c>
      <c r="H53" s="427">
        <v>600</v>
      </c>
      <c r="I53" s="427">
        <v>30</v>
      </c>
      <c r="J53" s="428">
        <v>0</v>
      </c>
      <c r="K53" s="460"/>
      <c r="L53" s="428"/>
      <c r="M53" s="428"/>
      <c r="N53" s="460">
        <f t="shared" si="57"/>
        <v>0</v>
      </c>
      <c r="O53" s="428"/>
      <c r="P53" s="428"/>
      <c r="Q53" s="427">
        <f t="shared" si="58"/>
        <v>630</v>
      </c>
      <c r="R53" s="458">
        <v>600</v>
      </c>
      <c r="S53" s="458">
        <v>30</v>
      </c>
      <c r="T53" s="428"/>
      <c r="U53" s="428">
        <f t="shared" si="53"/>
        <v>0</v>
      </c>
      <c r="V53" s="428">
        <f t="shared" si="59"/>
        <v>0</v>
      </c>
      <c r="W53" s="428">
        <f t="shared" si="54"/>
        <v>0</v>
      </c>
      <c r="X53" s="425">
        <f t="shared" si="21"/>
        <v>0</v>
      </c>
      <c r="Y53" s="428"/>
      <c r="Z53" s="428"/>
      <c r="AA53" s="428"/>
      <c r="AB53" s="460"/>
      <c r="AC53" s="460"/>
      <c r="AD53" s="428"/>
      <c r="AE53" s="460"/>
      <c r="AF53" s="460"/>
      <c r="AG53" s="427">
        <f t="shared" si="60"/>
        <v>630</v>
      </c>
      <c r="AH53" s="458">
        <v>600</v>
      </c>
      <c r="AI53" s="458">
        <v>30</v>
      </c>
      <c r="AJ53" s="428"/>
      <c r="AK53" s="428"/>
      <c r="AL53" s="142"/>
      <c r="AM53" s="358"/>
      <c r="AN53" s="358"/>
      <c r="AO53" s="358"/>
    </row>
    <row r="54" spans="1:41" s="143" customFormat="1" ht="45">
      <c r="A54" s="138">
        <f t="shared" si="56"/>
        <v>9</v>
      </c>
      <c r="B54" s="316" t="s">
        <v>1171</v>
      </c>
      <c r="C54" s="138" t="s">
        <v>134</v>
      </c>
      <c r="D54" s="138"/>
      <c r="E54" s="138" t="s">
        <v>136</v>
      </c>
      <c r="F54" s="138" t="s">
        <v>55</v>
      </c>
      <c r="G54" s="427"/>
      <c r="H54" s="427"/>
      <c r="I54" s="427"/>
      <c r="J54" s="428"/>
      <c r="K54" s="460"/>
      <c r="L54" s="428"/>
      <c r="M54" s="428"/>
      <c r="N54" s="427">
        <f t="shared" ref="N54" si="61">O54+P54</f>
        <v>743.30000000000007</v>
      </c>
      <c r="O54" s="458">
        <v>732.1</v>
      </c>
      <c r="P54" s="458">
        <v>11.2</v>
      </c>
      <c r="Q54" s="427">
        <f t="shared" si="58"/>
        <v>743.30000000000007</v>
      </c>
      <c r="R54" s="458">
        <v>732.1</v>
      </c>
      <c r="S54" s="458">
        <v>11.2</v>
      </c>
      <c r="T54" s="503" t="s">
        <v>1169</v>
      </c>
      <c r="U54" s="428"/>
      <c r="V54" s="428"/>
      <c r="W54" s="428"/>
      <c r="X54" s="425"/>
      <c r="Y54" s="428"/>
      <c r="Z54" s="428"/>
      <c r="AA54" s="428"/>
      <c r="AB54" s="460"/>
      <c r="AC54" s="460"/>
      <c r="AD54" s="428"/>
      <c r="AE54" s="460"/>
      <c r="AF54" s="460"/>
      <c r="AG54" s="427">
        <f t="shared" si="60"/>
        <v>743.30000000000007</v>
      </c>
      <c r="AH54" s="458">
        <v>732.1</v>
      </c>
      <c r="AI54" s="458">
        <v>11.2</v>
      </c>
      <c r="AJ54" s="428"/>
      <c r="AK54" s="428"/>
      <c r="AL54" s="142"/>
      <c r="AM54" s="358"/>
      <c r="AN54" s="358"/>
      <c r="AO54" s="358"/>
    </row>
    <row r="55" spans="1:41" s="18" customFormat="1" ht="23.25" customHeight="1">
      <c r="A55" s="4" t="s">
        <v>990</v>
      </c>
      <c r="B55" s="483" t="s">
        <v>138</v>
      </c>
      <c r="C55" s="402"/>
      <c r="D55" s="402"/>
      <c r="E55" s="401">
        <v>0</v>
      </c>
      <c r="F55" s="401"/>
      <c r="G55" s="426">
        <f t="shared" ref="G55:W55" si="62">SUM(G56:G67)</f>
        <v>11111.36</v>
      </c>
      <c r="H55" s="426">
        <f t="shared" si="62"/>
        <v>10582.15</v>
      </c>
      <c r="I55" s="426">
        <f t="shared" si="62"/>
        <v>529.21</v>
      </c>
      <c r="J55" s="426">
        <f t="shared" si="62"/>
        <v>0</v>
      </c>
      <c r="K55" s="426">
        <f t="shared" si="62"/>
        <v>2417.63</v>
      </c>
      <c r="L55" s="426">
        <f t="shared" si="62"/>
        <v>2289.8300000000004</v>
      </c>
      <c r="M55" s="426">
        <f t="shared" si="62"/>
        <v>127.80000000000001</v>
      </c>
      <c r="N55" s="426">
        <f t="shared" si="62"/>
        <v>2417.63</v>
      </c>
      <c r="O55" s="426">
        <f t="shared" si="62"/>
        <v>2289.83</v>
      </c>
      <c r="P55" s="426">
        <f t="shared" si="62"/>
        <v>127.8</v>
      </c>
      <c r="Q55" s="426">
        <f t="shared" si="62"/>
        <v>11111.36</v>
      </c>
      <c r="R55" s="426">
        <f t="shared" si="62"/>
        <v>10582.150000000001</v>
      </c>
      <c r="S55" s="426">
        <f t="shared" si="62"/>
        <v>529.21</v>
      </c>
      <c r="T55" s="426">
        <f t="shared" si="62"/>
        <v>0</v>
      </c>
      <c r="U55" s="426">
        <f t="shared" si="62"/>
        <v>7424.9499999999989</v>
      </c>
      <c r="V55" s="426">
        <f t="shared" si="62"/>
        <v>7041.3200000000006</v>
      </c>
      <c r="W55" s="426">
        <f t="shared" si="62"/>
        <v>383.62999999999994</v>
      </c>
      <c r="X55" s="426">
        <f t="shared" ref="X55:AF55" si="63">SUM(X56:X62)</f>
        <v>2003.6999999999998</v>
      </c>
      <c r="Y55" s="426">
        <f t="shared" si="63"/>
        <v>1908.12</v>
      </c>
      <c r="Z55" s="426">
        <f t="shared" si="63"/>
        <v>95.58</v>
      </c>
      <c r="AA55" s="426">
        <f t="shared" si="63"/>
        <v>2692.35</v>
      </c>
      <c r="AB55" s="426">
        <f t="shared" si="63"/>
        <v>2554.4</v>
      </c>
      <c r="AC55" s="426">
        <f t="shared" si="63"/>
        <v>137.94999999999999</v>
      </c>
      <c r="AD55" s="426">
        <f t="shared" si="63"/>
        <v>1106</v>
      </c>
      <c r="AE55" s="426">
        <f t="shared" si="63"/>
        <v>1045.0999999999999</v>
      </c>
      <c r="AF55" s="426">
        <f t="shared" si="63"/>
        <v>60.9</v>
      </c>
      <c r="AG55" s="426">
        <f>SUM(AG56:AG67)</f>
        <v>3686.41</v>
      </c>
      <c r="AH55" s="426">
        <f>SUM(AH56:AH67)</f>
        <v>3540.83</v>
      </c>
      <c r="AI55" s="426">
        <f>SUM(AI56:AI67)</f>
        <v>145.57999999999998</v>
      </c>
      <c r="AJ55" s="426"/>
      <c r="AK55" s="426">
        <f>SUM(AK56:AK62)</f>
        <v>0</v>
      </c>
      <c r="AL55" s="16"/>
      <c r="AM55" s="360">
        <f>+'NĂM 2022'!K35+'NĂM 2023'!N32+'NĂM 2024'!J33+'NĂM 2025'!J33</f>
        <v>11111.359999999999</v>
      </c>
      <c r="AN55" s="360">
        <f>+'NĂM 2022'!L35+'NĂM 2023'!O32+'NĂM 2024'!K33+'NĂM 2025'!K33</f>
        <v>10582.15</v>
      </c>
      <c r="AO55" s="360">
        <f>+'NĂM 2022'!M35+'NĂM 2023'!P32+'NĂM 2024'!L33+'NĂM 2025'!L33</f>
        <v>529.21</v>
      </c>
    </row>
    <row r="56" spans="1:41" ht="45">
      <c r="A56" s="8">
        <v>1</v>
      </c>
      <c r="B56" s="319" t="s">
        <v>139</v>
      </c>
      <c r="C56" s="8" t="s">
        <v>140</v>
      </c>
      <c r="D56" s="8"/>
      <c r="E56" s="20" t="s">
        <v>141</v>
      </c>
      <c r="F56" s="8" t="s">
        <v>52</v>
      </c>
      <c r="G56" s="425">
        <f>H56+I56</f>
        <v>735</v>
      </c>
      <c r="H56" s="425">
        <v>700</v>
      </c>
      <c r="I56" s="425">
        <v>35</v>
      </c>
      <c r="J56" s="431">
        <v>0</v>
      </c>
      <c r="K56" s="460"/>
      <c r="L56" s="431"/>
      <c r="M56" s="431"/>
      <c r="N56" s="460"/>
      <c r="O56" s="431"/>
      <c r="P56" s="431"/>
      <c r="Q56" s="444">
        <f>+R56+S56</f>
        <v>735</v>
      </c>
      <c r="R56" s="431">
        <v>700</v>
      </c>
      <c r="S56" s="431">
        <v>35</v>
      </c>
      <c r="T56" s="431"/>
      <c r="U56" s="431">
        <f>+V56+W56</f>
        <v>735</v>
      </c>
      <c r="V56" s="431">
        <f>+Y56+AB56+AE56</f>
        <v>700</v>
      </c>
      <c r="W56" s="431">
        <f>+Z56+AC56+AF56</f>
        <v>35</v>
      </c>
      <c r="X56" s="425">
        <f>Y56+Z56</f>
        <v>735</v>
      </c>
      <c r="Y56" s="425">
        <v>700</v>
      </c>
      <c r="Z56" s="425">
        <v>35</v>
      </c>
      <c r="AA56" s="425"/>
      <c r="AB56" s="458"/>
      <c r="AC56" s="458"/>
      <c r="AD56" s="425"/>
      <c r="AE56" s="458"/>
      <c r="AF56" s="458"/>
      <c r="AG56" s="425"/>
      <c r="AH56" s="458"/>
      <c r="AI56" s="458"/>
      <c r="AJ56" s="425"/>
      <c r="AK56" s="431"/>
      <c r="AL56" s="15"/>
      <c r="AM56" s="482">
        <f>+G55-U55</f>
        <v>3686.4100000000017</v>
      </c>
      <c r="AN56" s="482">
        <f>+H55-V55</f>
        <v>3540.829999999999</v>
      </c>
      <c r="AO56" s="482">
        <f>+I55-W55</f>
        <v>145.5800000000001</v>
      </c>
    </row>
    <row r="57" spans="1:41" s="143" customFormat="1" ht="45">
      <c r="A57" s="138">
        <f>+A56+1</f>
        <v>2</v>
      </c>
      <c r="B57" s="316" t="s">
        <v>827</v>
      </c>
      <c r="C57" s="138" t="s">
        <v>140</v>
      </c>
      <c r="D57" s="138"/>
      <c r="E57" s="20" t="s">
        <v>142</v>
      </c>
      <c r="F57" s="138" t="s">
        <v>52</v>
      </c>
      <c r="G57" s="425">
        <f t="shared" si="28"/>
        <v>331.8</v>
      </c>
      <c r="H57" s="425">
        <v>316</v>
      </c>
      <c r="I57" s="425">
        <v>15.8</v>
      </c>
      <c r="J57" s="428">
        <v>0</v>
      </c>
      <c r="K57" s="460"/>
      <c r="L57" s="428"/>
      <c r="M57" s="428"/>
      <c r="N57" s="460"/>
      <c r="O57" s="428"/>
      <c r="P57" s="428"/>
      <c r="Q57" s="444">
        <f t="shared" ref="Q57:Q62" si="64">+R57+S57</f>
        <v>331.8</v>
      </c>
      <c r="R57" s="428">
        <v>316</v>
      </c>
      <c r="S57" s="428">
        <v>15.8</v>
      </c>
      <c r="T57" s="428"/>
      <c r="U57" s="431">
        <f t="shared" ref="U57:U62" si="65">+V57+W57</f>
        <v>331.8</v>
      </c>
      <c r="V57" s="431">
        <f t="shared" ref="V57:W62" si="66">+Y57+AB57+AE57</f>
        <v>316</v>
      </c>
      <c r="W57" s="431">
        <f t="shared" si="66"/>
        <v>15.8</v>
      </c>
      <c r="X57" s="425">
        <f t="shared" si="21"/>
        <v>331.8</v>
      </c>
      <c r="Y57" s="425">
        <v>316</v>
      </c>
      <c r="Z57" s="425">
        <v>15.8</v>
      </c>
      <c r="AA57" s="425"/>
      <c r="AB57" s="458"/>
      <c r="AC57" s="458"/>
      <c r="AD57" s="425"/>
      <c r="AE57" s="458"/>
      <c r="AF57" s="458"/>
      <c r="AG57" s="425"/>
      <c r="AH57" s="458"/>
      <c r="AI57" s="458"/>
      <c r="AJ57" s="425"/>
      <c r="AK57" s="428"/>
      <c r="AL57" s="142"/>
      <c r="AM57" s="449">
        <f>+AM56-AG55</f>
        <v>0</v>
      </c>
      <c r="AN57" s="449">
        <f t="shared" ref="AN57:AO57" si="67">+AN56-AH55</f>
        <v>0</v>
      </c>
      <c r="AO57" s="449">
        <f t="shared" si="67"/>
        <v>0</v>
      </c>
    </row>
    <row r="58" spans="1:41" ht="30">
      <c r="A58" s="138">
        <f t="shared" ref="A58:A67" si="68">+A57+1</f>
        <v>3</v>
      </c>
      <c r="B58" s="316" t="s">
        <v>143</v>
      </c>
      <c r="C58" s="138" t="s">
        <v>140</v>
      </c>
      <c r="D58" s="8"/>
      <c r="E58" s="8" t="s">
        <v>828</v>
      </c>
      <c r="F58" s="138" t="s">
        <v>52</v>
      </c>
      <c r="G58" s="425">
        <f>H58+I58</f>
        <v>936.9</v>
      </c>
      <c r="H58" s="425">
        <v>892.12</v>
      </c>
      <c r="I58" s="425">
        <v>44.78</v>
      </c>
      <c r="J58" s="431">
        <v>0</v>
      </c>
      <c r="K58" s="460"/>
      <c r="L58" s="431"/>
      <c r="M58" s="431"/>
      <c r="N58" s="460"/>
      <c r="O58" s="431"/>
      <c r="P58" s="431"/>
      <c r="Q58" s="444">
        <f t="shared" si="64"/>
        <v>936.9</v>
      </c>
      <c r="R58" s="431">
        <v>892.12</v>
      </c>
      <c r="S58" s="431">
        <v>44.78</v>
      </c>
      <c r="T58" s="431"/>
      <c r="U58" s="431">
        <f t="shared" si="65"/>
        <v>936.9</v>
      </c>
      <c r="V58" s="431">
        <f t="shared" si="66"/>
        <v>892.12</v>
      </c>
      <c r="W58" s="431">
        <f t="shared" si="66"/>
        <v>44.78</v>
      </c>
      <c r="X58" s="425">
        <f>Y58+Z58</f>
        <v>936.9</v>
      </c>
      <c r="Y58" s="425">
        <v>892.12</v>
      </c>
      <c r="Z58" s="425">
        <v>44.78</v>
      </c>
      <c r="AA58" s="425"/>
      <c r="AB58" s="458"/>
      <c r="AC58" s="458"/>
      <c r="AD58" s="425"/>
      <c r="AE58" s="458"/>
      <c r="AF58" s="458"/>
      <c r="AG58" s="425"/>
      <c r="AH58" s="458"/>
      <c r="AI58" s="458"/>
      <c r="AJ58" s="425"/>
      <c r="AK58" s="431"/>
      <c r="AL58" s="15"/>
    </row>
    <row r="59" spans="1:41" s="143" customFormat="1" ht="30">
      <c r="A59" s="138">
        <f t="shared" si="68"/>
        <v>4</v>
      </c>
      <c r="B59" s="316" t="s">
        <v>825</v>
      </c>
      <c r="C59" s="138" t="s">
        <v>144</v>
      </c>
      <c r="D59" s="138"/>
      <c r="E59" s="138" t="s">
        <v>826</v>
      </c>
      <c r="F59" s="138" t="s">
        <v>53</v>
      </c>
      <c r="G59" s="427">
        <f>H59+I59</f>
        <v>3000.9</v>
      </c>
      <c r="H59" s="425">
        <v>2858</v>
      </c>
      <c r="I59" s="425">
        <v>142.9</v>
      </c>
      <c r="J59" s="428">
        <v>0</v>
      </c>
      <c r="K59" s="460">
        <f>+L59+M59</f>
        <v>2308.7999999999997</v>
      </c>
      <c r="L59" s="428">
        <f>+H59-R59</f>
        <v>2208.6</v>
      </c>
      <c r="M59" s="428">
        <f>+I59-S59</f>
        <v>100.2</v>
      </c>
      <c r="N59" s="460"/>
      <c r="O59" s="428"/>
      <c r="P59" s="428"/>
      <c r="Q59" s="444">
        <f t="shared" si="64"/>
        <v>692.1</v>
      </c>
      <c r="R59" s="428">
        <v>649.4</v>
      </c>
      <c r="S59" s="428">
        <v>42.7</v>
      </c>
      <c r="T59" s="428"/>
      <c r="U59" s="431">
        <f t="shared" si="65"/>
        <v>692.1</v>
      </c>
      <c r="V59" s="431">
        <f t="shared" si="66"/>
        <v>649.4</v>
      </c>
      <c r="W59" s="431">
        <f t="shared" si="66"/>
        <v>42.7</v>
      </c>
      <c r="X59" s="425">
        <f t="shared" si="21"/>
        <v>0</v>
      </c>
      <c r="Y59" s="428"/>
      <c r="Z59" s="428"/>
      <c r="AA59" s="428">
        <f>+AB59+AC59</f>
        <v>692.1</v>
      </c>
      <c r="AB59" s="460">
        <v>649.4</v>
      </c>
      <c r="AC59" s="460">
        <v>42.7</v>
      </c>
      <c r="AD59" s="428"/>
      <c r="AE59" s="460"/>
      <c r="AF59" s="460"/>
      <c r="AG59" s="428"/>
      <c r="AH59" s="460"/>
      <c r="AI59" s="460"/>
      <c r="AJ59" s="428"/>
      <c r="AK59" s="428"/>
      <c r="AL59" s="142"/>
      <c r="AM59" s="358"/>
      <c r="AN59" s="358"/>
      <c r="AO59" s="358"/>
    </row>
    <row r="60" spans="1:41" s="143" customFormat="1" ht="60">
      <c r="A60" s="138">
        <f t="shared" si="68"/>
        <v>5</v>
      </c>
      <c r="B60" s="316" t="s">
        <v>904</v>
      </c>
      <c r="C60" s="138" t="s">
        <v>140</v>
      </c>
      <c r="D60" s="138"/>
      <c r="E60" s="147" t="s">
        <v>905</v>
      </c>
      <c r="F60" s="138" t="s">
        <v>53</v>
      </c>
      <c r="G60" s="427">
        <f t="shared" si="28"/>
        <v>2000.25</v>
      </c>
      <c r="H60" s="425">
        <v>1905</v>
      </c>
      <c r="I60" s="425">
        <v>95.25</v>
      </c>
      <c r="J60" s="428">
        <v>0</v>
      </c>
      <c r="K60" s="460">
        <f>+L60+M60</f>
        <v>0</v>
      </c>
      <c r="L60" s="428">
        <f t="shared" ref="L60:L63" si="69">+H60-R60</f>
        <v>0</v>
      </c>
      <c r="M60" s="428">
        <f t="shared" ref="M60:M63" si="70">+I60-S60</f>
        <v>0</v>
      </c>
      <c r="N60" s="460"/>
      <c r="O60" s="428"/>
      <c r="P60" s="428"/>
      <c r="Q60" s="444">
        <f t="shared" si="64"/>
        <v>2000.25</v>
      </c>
      <c r="R60" s="428">
        <v>1905</v>
      </c>
      <c r="S60" s="428">
        <v>95.25</v>
      </c>
      <c r="T60" s="428"/>
      <c r="U60" s="431">
        <f t="shared" si="65"/>
        <v>2000.25</v>
      </c>
      <c r="V60" s="431">
        <f t="shared" si="66"/>
        <v>1905</v>
      </c>
      <c r="W60" s="431">
        <f t="shared" si="66"/>
        <v>95.25</v>
      </c>
      <c r="X60" s="425">
        <f t="shared" si="21"/>
        <v>0</v>
      </c>
      <c r="Y60" s="428"/>
      <c r="Z60" s="428"/>
      <c r="AA60" s="428">
        <f>+AB60+AC60</f>
        <v>2000.25</v>
      </c>
      <c r="AB60" s="460">
        <v>1905</v>
      </c>
      <c r="AC60" s="460">
        <v>95.25</v>
      </c>
      <c r="AD60" s="428"/>
      <c r="AE60" s="460"/>
      <c r="AF60" s="460"/>
      <c r="AG60" s="428"/>
      <c r="AH60" s="460"/>
      <c r="AI60" s="460"/>
      <c r="AJ60" s="428"/>
      <c r="AK60" s="428"/>
      <c r="AL60" s="142"/>
      <c r="AM60" s="358"/>
      <c r="AN60" s="358"/>
      <c r="AO60" s="358"/>
    </row>
    <row r="61" spans="1:41" ht="54" customHeight="1">
      <c r="A61" s="138">
        <f t="shared" si="68"/>
        <v>6</v>
      </c>
      <c r="B61" s="316" t="s">
        <v>908</v>
      </c>
      <c r="C61" s="138" t="s">
        <v>145</v>
      </c>
      <c r="D61" s="8"/>
      <c r="E61" s="20" t="s">
        <v>142</v>
      </c>
      <c r="F61" s="8" t="s">
        <v>54</v>
      </c>
      <c r="G61" s="425">
        <f t="shared" si="28"/>
        <v>599.51</v>
      </c>
      <c r="H61" s="425">
        <v>571.03</v>
      </c>
      <c r="I61" s="425">
        <v>28.48</v>
      </c>
      <c r="J61" s="431">
        <v>0</v>
      </c>
      <c r="K61" s="460">
        <f>+L61+M61</f>
        <v>4.5299999999999727</v>
      </c>
      <c r="L61" s="428">
        <f t="shared" si="69"/>
        <v>4.5299999999999727</v>
      </c>
      <c r="M61" s="428"/>
      <c r="N61" s="460">
        <f>+O61+P61</f>
        <v>4.5199999999999996</v>
      </c>
      <c r="O61" s="431"/>
      <c r="P61" s="431">
        <f>+S61-I61</f>
        <v>4.5199999999999996</v>
      </c>
      <c r="Q61" s="444">
        <f t="shared" si="64"/>
        <v>599.5</v>
      </c>
      <c r="R61" s="431">
        <v>566.5</v>
      </c>
      <c r="S61" s="431">
        <v>33</v>
      </c>
      <c r="T61" s="431"/>
      <c r="U61" s="431">
        <f t="shared" si="65"/>
        <v>599.5</v>
      </c>
      <c r="V61" s="431">
        <f t="shared" si="66"/>
        <v>566.5</v>
      </c>
      <c r="W61" s="431">
        <f t="shared" si="66"/>
        <v>33</v>
      </c>
      <c r="X61" s="425">
        <f t="shared" si="21"/>
        <v>0</v>
      </c>
      <c r="Y61" s="431"/>
      <c r="Z61" s="431"/>
      <c r="AA61" s="431"/>
      <c r="AB61" s="460"/>
      <c r="AC61" s="460"/>
      <c r="AD61" s="428">
        <f t="shared" ref="AD61:AD62" si="71">+AE61+AF61</f>
        <v>599.5</v>
      </c>
      <c r="AE61" s="460">
        <v>566.5</v>
      </c>
      <c r="AF61" s="460">
        <v>33</v>
      </c>
      <c r="AG61" s="431"/>
      <c r="AH61" s="460"/>
      <c r="AI61" s="460"/>
      <c r="AJ61" s="431"/>
      <c r="AK61" s="431"/>
      <c r="AL61" s="15"/>
    </row>
    <row r="62" spans="1:41" ht="45">
      <c r="A62" s="138">
        <f t="shared" si="68"/>
        <v>7</v>
      </c>
      <c r="B62" s="319" t="s">
        <v>146</v>
      </c>
      <c r="C62" s="8" t="s">
        <v>145</v>
      </c>
      <c r="D62" s="8"/>
      <c r="E62" s="20" t="s">
        <v>142</v>
      </c>
      <c r="F62" s="8" t="s">
        <v>54</v>
      </c>
      <c r="G62" s="425">
        <f t="shared" si="28"/>
        <v>506.1</v>
      </c>
      <c r="H62" s="425">
        <v>482</v>
      </c>
      <c r="I62" s="425">
        <v>24.1</v>
      </c>
      <c r="J62" s="431">
        <v>0</v>
      </c>
      <c r="K62" s="460">
        <f>+L62+M62</f>
        <v>3.3999999999999773</v>
      </c>
      <c r="L62" s="428">
        <f t="shared" si="69"/>
        <v>3.3999999999999773</v>
      </c>
      <c r="M62" s="428"/>
      <c r="N62" s="460">
        <f>+O62+P62</f>
        <v>3.7999999999999972</v>
      </c>
      <c r="O62" s="431"/>
      <c r="P62" s="431">
        <f>+S62-I62</f>
        <v>3.7999999999999972</v>
      </c>
      <c r="Q62" s="444">
        <f t="shared" si="64"/>
        <v>506.5</v>
      </c>
      <c r="R62" s="431">
        <v>478.6</v>
      </c>
      <c r="S62" s="431">
        <v>27.9</v>
      </c>
      <c r="T62" s="431"/>
      <c r="U62" s="431">
        <f t="shared" si="65"/>
        <v>506.5</v>
      </c>
      <c r="V62" s="431">
        <f t="shared" si="66"/>
        <v>478.6</v>
      </c>
      <c r="W62" s="431">
        <f t="shared" si="66"/>
        <v>27.9</v>
      </c>
      <c r="X62" s="425">
        <f t="shared" si="21"/>
        <v>0</v>
      </c>
      <c r="Y62" s="431"/>
      <c r="Z62" s="431"/>
      <c r="AA62" s="431"/>
      <c r="AB62" s="460"/>
      <c r="AC62" s="460"/>
      <c r="AD62" s="428">
        <f t="shared" si="71"/>
        <v>506.5</v>
      </c>
      <c r="AE62" s="460">
        <v>478.6</v>
      </c>
      <c r="AF62" s="460">
        <v>27.9</v>
      </c>
      <c r="AG62" s="431"/>
      <c r="AH62" s="460"/>
      <c r="AI62" s="460"/>
      <c r="AJ62" s="431"/>
      <c r="AK62" s="431"/>
      <c r="AL62" s="15"/>
    </row>
    <row r="63" spans="1:41" ht="60">
      <c r="A63" s="138">
        <f t="shared" si="68"/>
        <v>8</v>
      </c>
      <c r="B63" s="319" t="s">
        <v>1137</v>
      </c>
      <c r="C63" s="8" t="s">
        <v>138</v>
      </c>
      <c r="D63" s="8"/>
      <c r="E63" s="20"/>
      <c r="F63" s="8" t="s">
        <v>1173</v>
      </c>
      <c r="G63" s="427">
        <f>H63+I63</f>
        <v>3000.9</v>
      </c>
      <c r="H63" s="427">
        <v>2858</v>
      </c>
      <c r="I63" s="427">
        <v>142.9</v>
      </c>
      <c r="J63" s="428">
        <v>0</v>
      </c>
      <c r="K63" s="460">
        <f>+L63+M63</f>
        <v>100.90000000000019</v>
      </c>
      <c r="L63" s="428">
        <f t="shared" si="69"/>
        <v>73.300000000000182</v>
      </c>
      <c r="M63" s="428">
        <f t="shared" si="70"/>
        <v>27.600000000000009</v>
      </c>
      <c r="N63" s="460">
        <f>+O63+P63</f>
        <v>0</v>
      </c>
      <c r="O63" s="431"/>
      <c r="P63" s="431"/>
      <c r="Q63" s="431">
        <f>+R63+S63</f>
        <v>2900</v>
      </c>
      <c r="R63" s="460">
        <v>2784.7</v>
      </c>
      <c r="S63" s="460">
        <v>115.3</v>
      </c>
      <c r="T63" s="513" t="s">
        <v>1172</v>
      </c>
      <c r="U63" s="431">
        <f t="shared" ref="U63" si="72">+V63+W63</f>
        <v>1622.9</v>
      </c>
      <c r="V63" s="431">
        <f t="shared" ref="V63" si="73">+Y63+AB63+AE63</f>
        <v>1533.7</v>
      </c>
      <c r="W63" s="431">
        <f t="shared" ref="W63" si="74">+Z63+AC63+AF63</f>
        <v>89.2</v>
      </c>
      <c r="X63" s="425"/>
      <c r="Y63" s="431"/>
      <c r="Z63" s="431"/>
      <c r="AA63" s="431"/>
      <c r="AB63" s="460"/>
      <c r="AC63" s="460"/>
      <c r="AD63" s="428">
        <f>+AE63+AF63</f>
        <v>1622.9</v>
      </c>
      <c r="AE63" s="460">
        <v>1533.7</v>
      </c>
      <c r="AF63" s="460">
        <v>89.2</v>
      </c>
      <c r="AG63" s="431">
        <f t="shared" ref="AG63:AG67" si="75">+AH63+AI63</f>
        <v>1277.0999999999997</v>
      </c>
      <c r="AH63" s="460">
        <f>2784.7-1533.7</f>
        <v>1250.9999999999998</v>
      </c>
      <c r="AI63" s="460">
        <f>115.3-89.2</f>
        <v>26.099999999999994</v>
      </c>
      <c r="AJ63" s="431"/>
      <c r="AK63" s="431"/>
      <c r="AL63" s="431"/>
    </row>
    <row r="64" spans="1:41" ht="60">
      <c r="A64" s="138">
        <f t="shared" si="68"/>
        <v>9</v>
      </c>
      <c r="B64" s="319" t="s">
        <v>1136</v>
      </c>
      <c r="C64" s="8" t="s">
        <v>138</v>
      </c>
      <c r="D64" s="8"/>
      <c r="E64" s="20"/>
      <c r="F64" s="8" t="s">
        <v>55</v>
      </c>
      <c r="G64" s="425"/>
      <c r="H64" s="425"/>
      <c r="I64" s="425"/>
      <c r="J64" s="431"/>
      <c r="K64" s="460"/>
      <c r="L64" s="431"/>
      <c r="M64" s="431"/>
      <c r="N64" s="431">
        <f>+O64+P64</f>
        <v>1249.6100000000001</v>
      </c>
      <c r="O64" s="460">
        <v>1187.1300000000001</v>
      </c>
      <c r="P64" s="460">
        <v>62.48</v>
      </c>
      <c r="Q64" s="431">
        <f>+R64+S64</f>
        <v>1249.6100000000001</v>
      </c>
      <c r="R64" s="460">
        <v>1187.1300000000001</v>
      </c>
      <c r="S64" s="460">
        <v>62.48</v>
      </c>
      <c r="T64" s="503" t="s">
        <v>1169</v>
      </c>
      <c r="U64" s="431"/>
      <c r="V64" s="431"/>
      <c r="W64" s="431"/>
      <c r="X64" s="425"/>
      <c r="Y64" s="431"/>
      <c r="Z64" s="431"/>
      <c r="AA64" s="431"/>
      <c r="AB64" s="460"/>
      <c r="AC64" s="460"/>
      <c r="AD64" s="428"/>
      <c r="AE64" s="460"/>
      <c r="AF64" s="460"/>
      <c r="AG64" s="431">
        <f>+AH64+AI64</f>
        <v>1249.6100000000001</v>
      </c>
      <c r="AH64" s="460">
        <v>1187.1300000000001</v>
      </c>
      <c r="AI64" s="460">
        <v>62.48</v>
      </c>
      <c r="AJ64" s="431"/>
      <c r="AK64" s="431"/>
      <c r="AL64" s="431"/>
    </row>
    <row r="65" spans="1:41" ht="45">
      <c r="A65" s="138">
        <f t="shared" si="68"/>
        <v>10</v>
      </c>
      <c r="B65" s="319" t="s">
        <v>1138</v>
      </c>
      <c r="C65" s="8" t="s">
        <v>1141</v>
      </c>
      <c r="D65" s="8"/>
      <c r="E65" s="20"/>
      <c r="F65" s="8" t="s">
        <v>55</v>
      </c>
      <c r="G65" s="425"/>
      <c r="H65" s="425"/>
      <c r="I65" s="425"/>
      <c r="J65" s="431"/>
      <c r="K65" s="460"/>
      <c r="L65" s="431"/>
      <c r="M65" s="431"/>
      <c r="N65" s="431">
        <f t="shared" ref="N65:N67" si="76">+O65+P65</f>
        <v>400</v>
      </c>
      <c r="O65" s="460">
        <v>380</v>
      </c>
      <c r="P65" s="460">
        <v>20</v>
      </c>
      <c r="Q65" s="431">
        <f t="shared" ref="Q65:Q67" si="77">+R65+S65</f>
        <v>400</v>
      </c>
      <c r="R65" s="460">
        <v>380</v>
      </c>
      <c r="S65" s="460">
        <v>20</v>
      </c>
      <c r="T65" s="503" t="s">
        <v>1169</v>
      </c>
      <c r="U65" s="431"/>
      <c r="V65" s="431"/>
      <c r="W65" s="431"/>
      <c r="X65" s="425"/>
      <c r="Y65" s="431"/>
      <c r="Z65" s="431"/>
      <c r="AA65" s="431"/>
      <c r="AB65" s="460"/>
      <c r="AC65" s="460"/>
      <c r="AD65" s="428"/>
      <c r="AE65" s="460"/>
      <c r="AF65" s="460"/>
      <c r="AG65" s="431">
        <f t="shared" si="75"/>
        <v>400</v>
      </c>
      <c r="AH65" s="460">
        <v>380</v>
      </c>
      <c r="AI65" s="460">
        <v>20</v>
      </c>
      <c r="AJ65" s="431"/>
      <c r="AK65" s="431"/>
      <c r="AL65" s="15"/>
    </row>
    <row r="66" spans="1:41" ht="45">
      <c r="A66" s="138">
        <f t="shared" si="68"/>
        <v>11</v>
      </c>
      <c r="B66" s="319" t="s">
        <v>1139</v>
      </c>
      <c r="C66" s="8" t="s">
        <v>145</v>
      </c>
      <c r="D66" s="8"/>
      <c r="E66" s="20"/>
      <c r="F66" s="8" t="s">
        <v>55</v>
      </c>
      <c r="G66" s="425"/>
      <c r="H66" s="425"/>
      <c r="I66" s="425"/>
      <c r="J66" s="431"/>
      <c r="K66" s="460"/>
      <c r="L66" s="431"/>
      <c r="M66" s="431"/>
      <c r="N66" s="431">
        <f t="shared" si="76"/>
        <v>400</v>
      </c>
      <c r="O66" s="460">
        <v>380</v>
      </c>
      <c r="P66" s="460">
        <v>20</v>
      </c>
      <c r="Q66" s="431">
        <f t="shared" si="77"/>
        <v>400</v>
      </c>
      <c r="R66" s="460">
        <v>380</v>
      </c>
      <c r="S66" s="460">
        <v>20</v>
      </c>
      <c r="T66" s="503" t="s">
        <v>1169</v>
      </c>
      <c r="U66" s="431"/>
      <c r="V66" s="431"/>
      <c r="W66" s="431"/>
      <c r="X66" s="425"/>
      <c r="Y66" s="431"/>
      <c r="Z66" s="431"/>
      <c r="AA66" s="431"/>
      <c r="AB66" s="460"/>
      <c r="AC66" s="460"/>
      <c r="AD66" s="428"/>
      <c r="AE66" s="460"/>
      <c r="AF66" s="460"/>
      <c r="AG66" s="431">
        <f t="shared" si="75"/>
        <v>400</v>
      </c>
      <c r="AH66" s="460">
        <v>380</v>
      </c>
      <c r="AI66" s="460">
        <v>20</v>
      </c>
      <c r="AJ66" s="431"/>
      <c r="AK66" s="431"/>
      <c r="AL66" s="15"/>
    </row>
    <row r="67" spans="1:41" ht="45">
      <c r="A67" s="138">
        <f t="shared" si="68"/>
        <v>12</v>
      </c>
      <c r="B67" s="319" t="s">
        <v>1140</v>
      </c>
      <c r="C67" s="8" t="s">
        <v>140</v>
      </c>
      <c r="D67" s="8"/>
      <c r="E67" s="20"/>
      <c r="F67" s="8" t="s">
        <v>55</v>
      </c>
      <c r="G67" s="425"/>
      <c r="H67" s="425"/>
      <c r="I67" s="425"/>
      <c r="J67" s="431"/>
      <c r="K67" s="460"/>
      <c r="L67" s="431"/>
      <c r="M67" s="431"/>
      <c r="N67" s="431">
        <f t="shared" si="76"/>
        <v>359.7</v>
      </c>
      <c r="O67" s="460">
        <v>342.7</v>
      </c>
      <c r="P67" s="460">
        <v>17</v>
      </c>
      <c r="Q67" s="431">
        <f t="shared" si="77"/>
        <v>359.7</v>
      </c>
      <c r="R67" s="460">
        <v>342.7</v>
      </c>
      <c r="S67" s="460">
        <v>17</v>
      </c>
      <c r="T67" s="503" t="s">
        <v>1169</v>
      </c>
      <c r="U67" s="431"/>
      <c r="V67" s="431"/>
      <c r="W67" s="431"/>
      <c r="X67" s="425"/>
      <c r="Y67" s="431"/>
      <c r="Z67" s="431"/>
      <c r="AA67" s="431"/>
      <c r="AB67" s="460"/>
      <c r="AC67" s="460"/>
      <c r="AD67" s="428"/>
      <c r="AE67" s="460"/>
      <c r="AF67" s="460"/>
      <c r="AG67" s="431">
        <f t="shared" si="75"/>
        <v>359.7</v>
      </c>
      <c r="AH67" s="460">
        <v>342.7</v>
      </c>
      <c r="AI67" s="460">
        <v>17</v>
      </c>
      <c r="AJ67" s="431"/>
      <c r="AK67" s="431"/>
      <c r="AL67" s="15"/>
    </row>
    <row r="68" spans="1:41" s="14" customFormat="1" ht="23.25" customHeight="1">
      <c r="A68" s="4" t="s">
        <v>991</v>
      </c>
      <c r="B68" s="483" t="s">
        <v>148</v>
      </c>
      <c r="C68" s="402"/>
      <c r="D68" s="402"/>
      <c r="E68" s="401">
        <v>0</v>
      </c>
      <c r="F68" s="401"/>
      <c r="G68" s="426">
        <f>SUM(G69:G82)</f>
        <v>10103.24</v>
      </c>
      <c r="H68" s="426">
        <f t="shared" ref="H68:T68" si="78">SUM(H69:H82)</f>
        <v>9621.49</v>
      </c>
      <c r="I68" s="426">
        <f t="shared" si="78"/>
        <v>481.75</v>
      </c>
      <c r="J68" s="426">
        <f t="shared" si="78"/>
        <v>0</v>
      </c>
      <c r="K68" s="426">
        <f t="shared" si="78"/>
        <v>659.27559999999994</v>
      </c>
      <c r="L68" s="426">
        <f t="shared" si="78"/>
        <v>642.63559999999995</v>
      </c>
      <c r="M68" s="426">
        <f t="shared" si="78"/>
        <v>16.64</v>
      </c>
      <c r="N68" s="426">
        <f t="shared" si="78"/>
        <v>659.27559999999994</v>
      </c>
      <c r="O68" s="426">
        <f t="shared" si="78"/>
        <v>642.63559999999995</v>
      </c>
      <c r="P68" s="426">
        <f t="shared" si="78"/>
        <v>16.64</v>
      </c>
      <c r="Q68" s="426">
        <f t="shared" si="78"/>
        <v>10103.239999999998</v>
      </c>
      <c r="R68" s="426">
        <f t="shared" si="78"/>
        <v>9621.49</v>
      </c>
      <c r="S68" s="426">
        <f t="shared" si="78"/>
        <v>481.75</v>
      </c>
      <c r="T68" s="426">
        <f t="shared" si="78"/>
        <v>0</v>
      </c>
      <c r="U68" s="426">
        <f t="shared" ref="U68:W68" si="79">SUM(U69:U81)</f>
        <v>6720.6643999999997</v>
      </c>
      <c r="V68" s="426">
        <f t="shared" si="79"/>
        <v>6372.0544</v>
      </c>
      <c r="W68" s="426">
        <f t="shared" si="79"/>
        <v>348.61</v>
      </c>
      <c r="X68" s="426">
        <f>SUM(X69:X81)</f>
        <v>1818.69</v>
      </c>
      <c r="Y68" s="426">
        <f>SUM(Y69:Y81)</f>
        <v>1731.69</v>
      </c>
      <c r="Z68" s="426">
        <f>SUM(Z69:Z81)</f>
        <v>87</v>
      </c>
      <c r="AA68" s="426">
        <f t="shared" ref="AA68:AF68" si="80">SUM(AA69:AA81)</f>
        <v>2422.0244000000002</v>
      </c>
      <c r="AB68" s="426">
        <f t="shared" si="80"/>
        <v>2296.6644000000001</v>
      </c>
      <c r="AC68" s="426">
        <f t="shared" si="80"/>
        <v>125.36</v>
      </c>
      <c r="AD68" s="426">
        <f t="shared" si="80"/>
        <v>2479.9499999999998</v>
      </c>
      <c r="AE68" s="426">
        <f t="shared" si="80"/>
        <v>2343.6999999999998</v>
      </c>
      <c r="AF68" s="426">
        <f t="shared" si="80"/>
        <v>136.25</v>
      </c>
      <c r="AG68" s="426">
        <f>SUM(AG69:AG82)</f>
        <v>3382.5756000000001</v>
      </c>
      <c r="AH68" s="426">
        <f t="shared" ref="AH68:AI68" si="81">SUM(AH69:AH82)</f>
        <v>3249.4356000000002</v>
      </c>
      <c r="AI68" s="426">
        <f t="shared" si="81"/>
        <v>133.13999999999999</v>
      </c>
      <c r="AJ68" s="426"/>
      <c r="AK68" s="426">
        <f>SUM(AK69:AK81)</f>
        <v>0</v>
      </c>
      <c r="AL68" s="16"/>
      <c r="AM68" s="357">
        <f>+'NĂM 2022'!K39+'NĂM 2023'!N35+'NĂM 2024'!J36+'NĂM 2025'!J35</f>
        <v>10103.240000000002</v>
      </c>
      <c r="AN68" s="357">
        <f>+'NĂM 2022'!L39+'NĂM 2023'!O35+'NĂM 2024'!K36+'NĂM 2025'!K35</f>
        <v>9621.4900000000016</v>
      </c>
      <c r="AO68" s="357">
        <f>+'NĂM 2022'!M39+'NĂM 2023'!P35+'NĂM 2024'!L36+'NĂM 2025'!L35</f>
        <v>481.75</v>
      </c>
    </row>
    <row r="69" spans="1:41" ht="75">
      <c r="A69" s="19">
        <v>1</v>
      </c>
      <c r="B69" s="320" t="s">
        <v>149</v>
      </c>
      <c r="C69" s="19" t="s">
        <v>150</v>
      </c>
      <c r="D69" s="19"/>
      <c r="E69" s="19" t="s">
        <v>151</v>
      </c>
      <c r="F69" s="19" t="s">
        <v>52</v>
      </c>
      <c r="G69" s="425">
        <f t="shared" si="28"/>
        <v>998</v>
      </c>
      <c r="H69" s="425">
        <v>950</v>
      </c>
      <c r="I69" s="425">
        <v>48</v>
      </c>
      <c r="J69" s="431"/>
      <c r="K69" s="460">
        <f>+G69-Q69</f>
        <v>0</v>
      </c>
      <c r="L69" s="431"/>
      <c r="M69" s="431"/>
      <c r="N69" s="460"/>
      <c r="O69" s="431"/>
      <c r="P69" s="431"/>
      <c r="Q69" s="444">
        <f>+R69+S69</f>
        <v>998</v>
      </c>
      <c r="R69" s="431">
        <v>950</v>
      </c>
      <c r="S69" s="431">
        <v>48</v>
      </c>
      <c r="T69" s="431"/>
      <c r="U69" s="431">
        <f>+V69+W69</f>
        <v>998</v>
      </c>
      <c r="V69" s="431">
        <f>+Y69+AB69+AE69</f>
        <v>950</v>
      </c>
      <c r="W69" s="431">
        <f>+Z69+AC69+AF69</f>
        <v>48</v>
      </c>
      <c r="X69" s="425">
        <f t="shared" si="21"/>
        <v>998</v>
      </c>
      <c r="Y69" s="425">
        <v>950</v>
      </c>
      <c r="Z69" s="425">
        <v>48</v>
      </c>
      <c r="AA69" s="425"/>
      <c r="AB69" s="458"/>
      <c r="AC69" s="458"/>
      <c r="AD69" s="425"/>
      <c r="AE69" s="458"/>
      <c r="AF69" s="458"/>
      <c r="AG69" s="425"/>
      <c r="AH69" s="458"/>
      <c r="AI69" s="458"/>
      <c r="AJ69" s="425"/>
      <c r="AK69" s="431"/>
      <c r="AL69" s="15"/>
      <c r="AM69" s="482">
        <f>+G68-U68</f>
        <v>3382.5756000000001</v>
      </c>
      <c r="AN69" s="482">
        <f>+H68-V68</f>
        <v>3249.4355999999998</v>
      </c>
      <c r="AO69" s="482">
        <f>+I68-W68</f>
        <v>133.13999999999999</v>
      </c>
    </row>
    <row r="70" spans="1:41" ht="45">
      <c r="A70" s="19">
        <f>+A69+1</f>
        <v>2</v>
      </c>
      <c r="B70" s="320" t="s">
        <v>152</v>
      </c>
      <c r="C70" s="19" t="s">
        <v>153</v>
      </c>
      <c r="D70" s="19"/>
      <c r="E70" s="19" t="s">
        <v>154</v>
      </c>
      <c r="F70" s="19" t="s">
        <v>52</v>
      </c>
      <c r="G70" s="425">
        <f t="shared" si="28"/>
        <v>820.69</v>
      </c>
      <c r="H70" s="425">
        <v>781.69</v>
      </c>
      <c r="I70" s="425">
        <v>39</v>
      </c>
      <c r="J70" s="431"/>
      <c r="K70" s="460">
        <f t="shared" ref="K70:K81" si="82">+G70-Q70</f>
        <v>0</v>
      </c>
      <c r="L70" s="431"/>
      <c r="M70" s="431"/>
      <c r="N70" s="460"/>
      <c r="O70" s="431"/>
      <c r="P70" s="431"/>
      <c r="Q70" s="444">
        <f t="shared" ref="Q70:Q78" si="83">+R70+S70</f>
        <v>820.69</v>
      </c>
      <c r="R70" s="431">
        <v>781.69</v>
      </c>
      <c r="S70" s="431">
        <v>39</v>
      </c>
      <c r="T70" s="431"/>
      <c r="U70" s="431">
        <f t="shared" ref="U70:U81" si="84">+V70+W70</f>
        <v>820.69</v>
      </c>
      <c r="V70" s="431">
        <f t="shared" ref="V70:W81" si="85">+Y70+AB70+AE70</f>
        <v>781.69</v>
      </c>
      <c r="W70" s="431">
        <f t="shared" si="85"/>
        <v>39</v>
      </c>
      <c r="X70" s="425">
        <f t="shared" si="21"/>
        <v>820.69</v>
      </c>
      <c r="Y70" s="425">
        <v>781.69</v>
      </c>
      <c r="Z70" s="425">
        <v>39</v>
      </c>
      <c r="AA70" s="425"/>
      <c r="AB70" s="458"/>
      <c r="AC70" s="458"/>
      <c r="AD70" s="425"/>
      <c r="AE70" s="458"/>
      <c r="AF70" s="458"/>
      <c r="AG70" s="425"/>
      <c r="AH70" s="458"/>
      <c r="AI70" s="458"/>
      <c r="AJ70" s="425"/>
      <c r="AK70" s="431"/>
      <c r="AL70" s="15"/>
      <c r="AM70" s="490">
        <f>+AM69-AG68</f>
        <v>0</v>
      </c>
      <c r="AN70" s="490">
        <f t="shared" ref="AN70:AO70" si="86">+AN69-AH68</f>
        <v>0</v>
      </c>
      <c r="AO70" s="482">
        <f t="shared" si="86"/>
        <v>0</v>
      </c>
    </row>
    <row r="71" spans="1:41" ht="75">
      <c r="A71" s="19">
        <f t="shared" ref="A71:A82" si="87">+A70+1</f>
        <v>3</v>
      </c>
      <c r="B71" s="320" t="s">
        <v>155</v>
      </c>
      <c r="C71" s="19" t="s">
        <v>156</v>
      </c>
      <c r="D71" s="19"/>
      <c r="E71" s="19" t="s">
        <v>151</v>
      </c>
      <c r="F71" s="19" t="s">
        <v>53</v>
      </c>
      <c r="G71" s="425">
        <f t="shared" si="28"/>
        <v>998</v>
      </c>
      <c r="H71" s="425">
        <v>950</v>
      </c>
      <c r="I71" s="425">
        <v>48</v>
      </c>
      <c r="J71" s="431"/>
      <c r="K71" s="460">
        <f>+L71+M71</f>
        <v>182</v>
      </c>
      <c r="L71" s="431">
        <f>+H71-R71</f>
        <v>176</v>
      </c>
      <c r="M71" s="431">
        <f>+I71-S71</f>
        <v>6</v>
      </c>
      <c r="N71" s="460"/>
      <c r="O71" s="431"/>
      <c r="P71" s="431"/>
      <c r="Q71" s="444">
        <f t="shared" si="83"/>
        <v>816</v>
      </c>
      <c r="R71" s="431">
        <v>774</v>
      </c>
      <c r="S71" s="431">
        <v>42</v>
      </c>
      <c r="T71" s="431"/>
      <c r="U71" s="431">
        <f t="shared" si="84"/>
        <v>816</v>
      </c>
      <c r="V71" s="431">
        <f t="shared" si="85"/>
        <v>774</v>
      </c>
      <c r="W71" s="431">
        <f t="shared" si="85"/>
        <v>42</v>
      </c>
      <c r="X71" s="425">
        <f t="shared" si="21"/>
        <v>0</v>
      </c>
      <c r="Y71" s="431"/>
      <c r="Z71" s="431"/>
      <c r="AA71" s="431">
        <f>+AB71+AC71</f>
        <v>816</v>
      </c>
      <c r="AB71" s="460">
        <v>774</v>
      </c>
      <c r="AC71" s="460">
        <v>42</v>
      </c>
      <c r="AD71" s="431"/>
      <c r="AE71" s="460"/>
      <c r="AF71" s="460"/>
      <c r="AG71" s="431"/>
      <c r="AH71" s="460"/>
      <c r="AI71" s="460"/>
      <c r="AJ71" s="431"/>
      <c r="AK71" s="431"/>
      <c r="AL71" s="15"/>
      <c r="AM71" s="489">
        <f>+AM69-AG79-AG80-AG81</f>
        <v>648.77560000000017</v>
      </c>
      <c r="AN71" s="489">
        <f t="shared" ref="AN71:AO71" si="88">+AN69-AH79-AH80-AH81</f>
        <v>642.63559999999984</v>
      </c>
      <c r="AO71" s="489">
        <f t="shared" si="88"/>
        <v>6.1399999999999864</v>
      </c>
    </row>
    <row r="72" spans="1:41" ht="75">
      <c r="A72" s="19">
        <f t="shared" si="87"/>
        <v>4</v>
      </c>
      <c r="B72" s="320" t="s">
        <v>157</v>
      </c>
      <c r="C72" s="19" t="s">
        <v>158</v>
      </c>
      <c r="D72" s="19"/>
      <c r="E72" s="8" t="s">
        <v>159</v>
      </c>
      <c r="F72" s="19" t="s">
        <v>53</v>
      </c>
      <c r="G72" s="425">
        <f t="shared" si="28"/>
        <v>499</v>
      </c>
      <c r="H72" s="425">
        <v>475</v>
      </c>
      <c r="I72" s="425">
        <v>24</v>
      </c>
      <c r="J72" s="431">
        <v>0</v>
      </c>
      <c r="K72" s="460">
        <f t="shared" ref="K72:K75" si="89">+L72+M72</f>
        <v>91</v>
      </c>
      <c r="L72" s="431">
        <f t="shared" ref="L72:L75" si="90">+H72-R72</f>
        <v>88</v>
      </c>
      <c r="M72" s="431">
        <f t="shared" ref="M72:M74" si="91">+I72-S72</f>
        <v>3</v>
      </c>
      <c r="N72" s="460"/>
      <c r="O72" s="431"/>
      <c r="P72" s="431"/>
      <c r="Q72" s="444">
        <f t="shared" si="83"/>
        <v>408</v>
      </c>
      <c r="R72" s="431">
        <v>387</v>
      </c>
      <c r="S72" s="431">
        <v>21</v>
      </c>
      <c r="T72" s="431"/>
      <c r="U72" s="431">
        <f t="shared" si="84"/>
        <v>408</v>
      </c>
      <c r="V72" s="431">
        <f t="shared" si="85"/>
        <v>387</v>
      </c>
      <c r="W72" s="431">
        <f t="shared" si="85"/>
        <v>21</v>
      </c>
      <c r="X72" s="425">
        <f t="shared" si="21"/>
        <v>0</v>
      </c>
      <c r="Y72" s="431"/>
      <c r="Z72" s="431"/>
      <c r="AA72" s="431">
        <f t="shared" ref="AA72:AA74" si="92">+AB72+AC72</f>
        <v>408</v>
      </c>
      <c r="AB72" s="460">
        <v>387</v>
      </c>
      <c r="AC72" s="460">
        <v>21</v>
      </c>
      <c r="AD72" s="431"/>
      <c r="AE72" s="460"/>
      <c r="AF72" s="460"/>
      <c r="AG72" s="431"/>
      <c r="AH72" s="460"/>
      <c r="AI72" s="460"/>
      <c r="AJ72" s="431"/>
      <c r="AK72" s="431"/>
      <c r="AL72" s="15"/>
    </row>
    <row r="73" spans="1:41" ht="30">
      <c r="A73" s="19">
        <f t="shared" si="87"/>
        <v>5</v>
      </c>
      <c r="B73" s="320" t="s">
        <v>160</v>
      </c>
      <c r="C73" s="19" t="s">
        <v>161</v>
      </c>
      <c r="D73" s="19"/>
      <c r="E73" s="19" t="s">
        <v>162</v>
      </c>
      <c r="F73" s="19" t="s">
        <v>53</v>
      </c>
      <c r="G73" s="425">
        <f t="shared" si="28"/>
        <v>996</v>
      </c>
      <c r="H73" s="425">
        <v>950</v>
      </c>
      <c r="I73" s="425">
        <v>46</v>
      </c>
      <c r="J73" s="431">
        <v>0</v>
      </c>
      <c r="K73" s="460">
        <f t="shared" si="89"/>
        <v>206.8356</v>
      </c>
      <c r="L73" s="431">
        <f t="shared" si="90"/>
        <v>200.8356</v>
      </c>
      <c r="M73" s="431">
        <f t="shared" si="91"/>
        <v>6</v>
      </c>
      <c r="N73" s="460"/>
      <c r="O73" s="431"/>
      <c r="P73" s="431"/>
      <c r="Q73" s="444">
        <f t="shared" si="83"/>
        <v>789.1644</v>
      </c>
      <c r="R73" s="431">
        <v>749.1644</v>
      </c>
      <c r="S73" s="431">
        <v>40</v>
      </c>
      <c r="T73" s="431"/>
      <c r="U73" s="431">
        <f t="shared" si="84"/>
        <v>789.1644</v>
      </c>
      <c r="V73" s="431">
        <f t="shared" si="85"/>
        <v>749.1644</v>
      </c>
      <c r="W73" s="431">
        <f t="shared" si="85"/>
        <v>40</v>
      </c>
      <c r="X73" s="425">
        <f t="shared" si="21"/>
        <v>0</v>
      </c>
      <c r="Y73" s="431"/>
      <c r="Z73" s="431"/>
      <c r="AA73" s="431">
        <f t="shared" si="92"/>
        <v>789.1644</v>
      </c>
      <c r="AB73" s="460">
        <f>774-24.8356</f>
        <v>749.1644</v>
      </c>
      <c r="AC73" s="460">
        <v>40</v>
      </c>
      <c r="AD73" s="431"/>
      <c r="AE73" s="460"/>
      <c r="AF73" s="460"/>
      <c r="AG73" s="431"/>
      <c r="AH73" s="460"/>
      <c r="AI73" s="460"/>
      <c r="AJ73" s="431"/>
      <c r="AK73" s="431"/>
      <c r="AL73" s="15"/>
    </row>
    <row r="74" spans="1:41" ht="30">
      <c r="A74" s="19">
        <f t="shared" si="87"/>
        <v>6</v>
      </c>
      <c r="B74" s="320" t="s">
        <v>163</v>
      </c>
      <c r="C74" s="19" t="s">
        <v>164</v>
      </c>
      <c r="D74" s="19"/>
      <c r="E74" s="19" t="s">
        <v>165</v>
      </c>
      <c r="F74" s="19" t="s">
        <v>53</v>
      </c>
      <c r="G74" s="425">
        <f t="shared" si="28"/>
        <v>499</v>
      </c>
      <c r="H74" s="425">
        <v>475</v>
      </c>
      <c r="I74" s="425">
        <v>24</v>
      </c>
      <c r="J74" s="431">
        <v>0</v>
      </c>
      <c r="K74" s="460">
        <f t="shared" si="89"/>
        <v>90.14</v>
      </c>
      <c r="L74" s="431">
        <f t="shared" si="90"/>
        <v>88.5</v>
      </c>
      <c r="M74" s="431">
        <f t="shared" si="91"/>
        <v>1.6400000000000006</v>
      </c>
      <c r="N74" s="460"/>
      <c r="O74" s="431"/>
      <c r="P74" s="431"/>
      <c r="Q74" s="444">
        <f t="shared" si="83"/>
        <v>408.86</v>
      </c>
      <c r="R74" s="431">
        <v>386.5</v>
      </c>
      <c r="S74" s="431">
        <v>22.36</v>
      </c>
      <c r="T74" s="431"/>
      <c r="U74" s="431">
        <f t="shared" si="84"/>
        <v>408.86</v>
      </c>
      <c r="V74" s="431">
        <f t="shared" si="85"/>
        <v>386.5</v>
      </c>
      <c r="W74" s="431">
        <f t="shared" si="85"/>
        <v>22.36</v>
      </c>
      <c r="X74" s="425">
        <f t="shared" si="21"/>
        <v>0</v>
      </c>
      <c r="Y74" s="431"/>
      <c r="Z74" s="431"/>
      <c r="AA74" s="431">
        <f t="shared" si="92"/>
        <v>408.86</v>
      </c>
      <c r="AB74" s="460">
        <v>386.5</v>
      </c>
      <c r="AC74" s="460">
        <v>22.36</v>
      </c>
      <c r="AD74" s="431"/>
      <c r="AE74" s="460"/>
      <c r="AF74" s="460"/>
      <c r="AG74" s="431"/>
      <c r="AH74" s="460"/>
      <c r="AI74" s="460"/>
      <c r="AJ74" s="431"/>
      <c r="AK74" s="431"/>
      <c r="AL74" s="15"/>
    </row>
    <row r="75" spans="1:41" ht="30">
      <c r="A75" s="19">
        <f t="shared" si="87"/>
        <v>7</v>
      </c>
      <c r="B75" s="320" t="s">
        <v>169</v>
      </c>
      <c r="C75" s="19" t="s">
        <v>170</v>
      </c>
      <c r="D75" s="19"/>
      <c r="E75" s="19" t="s">
        <v>171</v>
      </c>
      <c r="F75" s="19" t="s">
        <v>54</v>
      </c>
      <c r="G75" s="425">
        <f t="shared" si="28"/>
        <v>706</v>
      </c>
      <c r="H75" s="425">
        <v>672</v>
      </c>
      <c r="I75" s="425">
        <v>34</v>
      </c>
      <c r="J75" s="431">
        <v>0</v>
      </c>
      <c r="K75" s="460">
        <f t="shared" si="89"/>
        <v>89.299999999999955</v>
      </c>
      <c r="L75" s="431">
        <f t="shared" si="90"/>
        <v>89.299999999999955</v>
      </c>
      <c r="M75" s="431"/>
      <c r="N75" s="460">
        <f>+O75+P75</f>
        <v>10.5</v>
      </c>
      <c r="O75" s="431"/>
      <c r="P75" s="431">
        <f>+S75-I75</f>
        <v>10.5</v>
      </c>
      <c r="Q75" s="444">
        <f t="shared" si="83"/>
        <v>627.20000000000005</v>
      </c>
      <c r="R75" s="431">
        <v>582.70000000000005</v>
      </c>
      <c r="S75" s="431">
        <v>44.5</v>
      </c>
      <c r="T75" s="431"/>
      <c r="U75" s="431">
        <f t="shared" si="84"/>
        <v>627.20000000000005</v>
      </c>
      <c r="V75" s="431">
        <f t="shared" si="85"/>
        <v>582.70000000000005</v>
      </c>
      <c r="W75" s="431">
        <f t="shared" si="85"/>
        <v>44.5</v>
      </c>
      <c r="X75" s="425">
        <f t="shared" si="21"/>
        <v>0</v>
      </c>
      <c r="Y75" s="431"/>
      <c r="Z75" s="431"/>
      <c r="AA75" s="431"/>
      <c r="AB75" s="460"/>
      <c r="AC75" s="460"/>
      <c r="AD75" s="431">
        <f t="shared" ref="AD75:AD78" si="93">+AE75+AF75</f>
        <v>627.20000000000005</v>
      </c>
      <c r="AE75" s="460">
        <v>582.70000000000005</v>
      </c>
      <c r="AF75" s="460">
        <v>44.5</v>
      </c>
      <c r="AG75" s="431"/>
      <c r="AH75" s="460"/>
      <c r="AI75" s="460"/>
      <c r="AJ75" s="431"/>
      <c r="AK75" s="431"/>
      <c r="AL75" s="15"/>
    </row>
    <row r="76" spans="1:41" s="480" customFormat="1" ht="60">
      <c r="A76" s="19">
        <f t="shared" si="87"/>
        <v>8</v>
      </c>
      <c r="B76" s="476" t="s">
        <v>1125</v>
      </c>
      <c r="C76" s="475" t="s">
        <v>1126</v>
      </c>
      <c r="D76" s="475"/>
      <c r="E76" s="475" t="s">
        <v>174</v>
      </c>
      <c r="F76" s="475" t="s">
        <v>54</v>
      </c>
      <c r="G76" s="477">
        <f t="shared" si="28"/>
        <v>1420.25</v>
      </c>
      <c r="H76" s="477">
        <v>1351</v>
      </c>
      <c r="I76" s="477">
        <v>69.25</v>
      </c>
      <c r="J76" s="444">
        <v>0</v>
      </c>
      <c r="K76" s="460">
        <f t="shared" si="82"/>
        <v>0</v>
      </c>
      <c r="L76" s="444"/>
      <c r="M76" s="444"/>
      <c r="N76" s="460"/>
      <c r="O76" s="444"/>
      <c r="P76" s="444"/>
      <c r="Q76" s="444">
        <f t="shared" si="83"/>
        <v>1420.25</v>
      </c>
      <c r="R76" s="444">
        <v>1351</v>
      </c>
      <c r="S76" s="444">
        <v>69.25</v>
      </c>
      <c r="T76" s="444"/>
      <c r="U76" s="431">
        <f t="shared" si="84"/>
        <v>1420.25</v>
      </c>
      <c r="V76" s="431">
        <f t="shared" si="85"/>
        <v>1351</v>
      </c>
      <c r="W76" s="431">
        <f t="shared" si="85"/>
        <v>69.25</v>
      </c>
      <c r="X76" s="425">
        <f t="shared" si="21"/>
        <v>0</v>
      </c>
      <c r="Y76" s="444"/>
      <c r="Z76" s="444"/>
      <c r="AA76" s="444"/>
      <c r="AB76" s="444"/>
      <c r="AC76" s="444"/>
      <c r="AD76" s="444">
        <f t="shared" si="93"/>
        <v>1420.25</v>
      </c>
      <c r="AE76" s="444">
        <v>1351</v>
      </c>
      <c r="AF76" s="444">
        <v>69.25</v>
      </c>
      <c r="AG76" s="444"/>
      <c r="AH76" s="444"/>
      <c r="AI76" s="444"/>
      <c r="AJ76" s="444"/>
      <c r="AK76" s="444"/>
      <c r="AL76" s="478"/>
      <c r="AM76" s="479"/>
      <c r="AN76" s="479"/>
      <c r="AO76" s="479"/>
    </row>
    <row r="77" spans="1:41" s="480" customFormat="1" ht="30">
      <c r="A77" s="19">
        <f t="shared" si="87"/>
        <v>9</v>
      </c>
      <c r="B77" s="476" t="s">
        <v>1127</v>
      </c>
      <c r="C77" s="475" t="s">
        <v>1128</v>
      </c>
      <c r="D77" s="475"/>
      <c r="E77" s="475" t="s">
        <v>176</v>
      </c>
      <c r="F77" s="475" t="s">
        <v>54</v>
      </c>
      <c r="G77" s="477">
        <f t="shared" si="28"/>
        <v>158.5</v>
      </c>
      <c r="H77" s="477">
        <v>150</v>
      </c>
      <c r="I77" s="477">
        <v>8.5</v>
      </c>
      <c r="J77" s="444">
        <v>0</v>
      </c>
      <c r="K77" s="460">
        <f t="shared" si="82"/>
        <v>0</v>
      </c>
      <c r="L77" s="444"/>
      <c r="M77" s="444"/>
      <c r="N77" s="460"/>
      <c r="O77" s="444"/>
      <c r="P77" s="444"/>
      <c r="Q77" s="444">
        <f t="shared" si="83"/>
        <v>158.5</v>
      </c>
      <c r="R77" s="444">
        <v>150</v>
      </c>
      <c r="S77" s="444">
        <v>8.5</v>
      </c>
      <c r="T77" s="444"/>
      <c r="U77" s="431">
        <f t="shared" si="84"/>
        <v>158.5</v>
      </c>
      <c r="V77" s="431">
        <f t="shared" si="85"/>
        <v>150</v>
      </c>
      <c r="W77" s="431">
        <f t="shared" si="85"/>
        <v>8.5</v>
      </c>
      <c r="X77" s="425">
        <f t="shared" si="21"/>
        <v>0</v>
      </c>
      <c r="Y77" s="444"/>
      <c r="Z77" s="444"/>
      <c r="AA77" s="444"/>
      <c r="AB77" s="444"/>
      <c r="AC77" s="444"/>
      <c r="AD77" s="444">
        <f t="shared" si="93"/>
        <v>158.5</v>
      </c>
      <c r="AE77" s="444">
        <v>150</v>
      </c>
      <c r="AF77" s="444">
        <v>8.5</v>
      </c>
      <c r="AG77" s="444"/>
      <c r="AH77" s="444"/>
      <c r="AI77" s="444"/>
      <c r="AJ77" s="444"/>
      <c r="AK77" s="444"/>
      <c r="AL77" s="478"/>
      <c r="AM77" s="479"/>
      <c r="AN77" s="479"/>
      <c r="AO77" s="479"/>
    </row>
    <row r="78" spans="1:41" s="480" customFormat="1" ht="75">
      <c r="A78" s="19">
        <f t="shared" si="87"/>
        <v>10</v>
      </c>
      <c r="B78" s="476" t="s">
        <v>1129</v>
      </c>
      <c r="C78" s="475" t="s">
        <v>173</v>
      </c>
      <c r="D78" s="475"/>
      <c r="E78" s="131" t="s">
        <v>178</v>
      </c>
      <c r="F78" s="475" t="s">
        <v>54</v>
      </c>
      <c r="G78" s="477">
        <f t="shared" si="28"/>
        <v>274</v>
      </c>
      <c r="H78" s="477">
        <v>260</v>
      </c>
      <c r="I78" s="477">
        <v>14</v>
      </c>
      <c r="J78" s="444">
        <v>0</v>
      </c>
      <c r="K78" s="460">
        <f t="shared" si="82"/>
        <v>0</v>
      </c>
      <c r="L78" s="444"/>
      <c r="M78" s="444"/>
      <c r="N78" s="460"/>
      <c r="O78" s="444"/>
      <c r="P78" s="444"/>
      <c r="Q78" s="444">
        <f t="shared" si="83"/>
        <v>274</v>
      </c>
      <c r="R78" s="444">
        <v>260</v>
      </c>
      <c r="S78" s="444">
        <v>14</v>
      </c>
      <c r="T78" s="444"/>
      <c r="U78" s="431">
        <f t="shared" si="84"/>
        <v>274</v>
      </c>
      <c r="V78" s="431">
        <f t="shared" si="85"/>
        <v>260</v>
      </c>
      <c r="W78" s="431">
        <f t="shared" si="85"/>
        <v>14</v>
      </c>
      <c r="X78" s="425">
        <f t="shared" si="21"/>
        <v>0</v>
      </c>
      <c r="Y78" s="444"/>
      <c r="Z78" s="444"/>
      <c r="AA78" s="444"/>
      <c r="AB78" s="444"/>
      <c r="AC78" s="444"/>
      <c r="AD78" s="444">
        <f t="shared" si="93"/>
        <v>274</v>
      </c>
      <c r="AE78" s="444">
        <v>260</v>
      </c>
      <c r="AF78" s="444">
        <v>14</v>
      </c>
      <c r="AG78" s="444"/>
      <c r="AH78" s="444"/>
      <c r="AI78" s="444"/>
      <c r="AJ78" s="444"/>
      <c r="AK78" s="444"/>
      <c r="AL78" s="478"/>
      <c r="AM78" s="479"/>
      <c r="AN78" s="479"/>
      <c r="AO78" s="479"/>
    </row>
    <row r="79" spans="1:41" ht="30">
      <c r="A79" s="19">
        <f t="shared" si="87"/>
        <v>11</v>
      </c>
      <c r="B79" s="320" t="s">
        <v>179</v>
      </c>
      <c r="C79" s="19" t="s">
        <v>58</v>
      </c>
      <c r="D79" s="19"/>
      <c r="E79" s="19" t="s">
        <v>180</v>
      </c>
      <c r="F79" s="19" t="s">
        <v>55</v>
      </c>
      <c r="G79" s="425">
        <f t="shared" si="28"/>
        <v>996</v>
      </c>
      <c r="H79" s="425">
        <v>950</v>
      </c>
      <c r="I79" s="425">
        <v>46</v>
      </c>
      <c r="J79" s="431">
        <v>0</v>
      </c>
      <c r="K79" s="460">
        <f t="shared" si="82"/>
        <v>0</v>
      </c>
      <c r="L79" s="431"/>
      <c r="M79" s="431"/>
      <c r="N79" s="460"/>
      <c r="O79" s="431"/>
      <c r="P79" s="431"/>
      <c r="Q79" s="425">
        <f t="shared" ref="Q79:Q82" si="94">R79+S79</f>
        <v>996</v>
      </c>
      <c r="R79" s="425">
        <v>950</v>
      </c>
      <c r="S79" s="425">
        <v>46</v>
      </c>
      <c r="T79" s="431"/>
      <c r="U79" s="431">
        <f t="shared" si="84"/>
        <v>0</v>
      </c>
      <c r="V79" s="431">
        <f t="shared" si="85"/>
        <v>0</v>
      </c>
      <c r="W79" s="431">
        <f t="shared" si="85"/>
        <v>0</v>
      </c>
      <c r="X79" s="425">
        <f t="shared" si="21"/>
        <v>0</v>
      </c>
      <c r="Y79" s="431"/>
      <c r="Z79" s="431"/>
      <c r="AA79" s="431"/>
      <c r="AB79" s="460"/>
      <c r="AC79" s="460"/>
      <c r="AD79" s="431"/>
      <c r="AE79" s="460"/>
      <c r="AF79" s="460"/>
      <c r="AG79" s="425">
        <f t="shared" ref="AG79:AG82" si="95">AH79+AI79</f>
        <v>996</v>
      </c>
      <c r="AH79" s="425">
        <v>950</v>
      </c>
      <c r="AI79" s="425">
        <v>46</v>
      </c>
      <c r="AJ79" s="431"/>
      <c r="AK79" s="431"/>
      <c r="AL79" s="15"/>
    </row>
    <row r="80" spans="1:41" ht="75">
      <c r="A80" s="19">
        <f t="shared" si="87"/>
        <v>12</v>
      </c>
      <c r="B80" s="320" t="s">
        <v>181</v>
      </c>
      <c r="C80" s="19" t="s">
        <v>182</v>
      </c>
      <c r="D80" s="19"/>
      <c r="E80" s="19" t="s">
        <v>151</v>
      </c>
      <c r="F80" s="19" t="s">
        <v>55</v>
      </c>
      <c r="G80" s="425">
        <f t="shared" si="28"/>
        <v>996</v>
      </c>
      <c r="H80" s="425">
        <v>950</v>
      </c>
      <c r="I80" s="425">
        <v>46</v>
      </c>
      <c r="J80" s="431">
        <v>0</v>
      </c>
      <c r="K80" s="460">
        <f t="shared" si="82"/>
        <v>0</v>
      </c>
      <c r="L80" s="431"/>
      <c r="M80" s="431"/>
      <c r="N80" s="460"/>
      <c r="O80" s="431"/>
      <c r="P80" s="431"/>
      <c r="Q80" s="425">
        <f t="shared" si="94"/>
        <v>996</v>
      </c>
      <c r="R80" s="425">
        <v>950</v>
      </c>
      <c r="S80" s="425">
        <v>46</v>
      </c>
      <c r="T80" s="431"/>
      <c r="U80" s="431">
        <f t="shared" si="84"/>
        <v>0</v>
      </c>
      <c r="V80" s="431">
        <f t="shared" si="85"/>
        <v>0</v>
      </c>
      <c r="W80" s="431">
        <f t="shared" si="85"/>
        <v>0</v>
      </c>
      <c r="X80" s="425">
        <f t="shared" si="21"/>
        <v>0</v>
      </c>
      <c r="Y80" s="431"/>
      <c r="Z80" s="431"/>
      <c r="AA80" s="431"/>
      <c r="AB80" s="460"/>
      <c r="AC80" s="460"/>
      <c r="AD80" s="431"/>
      <c r="AE80" s="460"/>
      <c r="AF80" s="460"/>
      <c r="AG80" s="425">
        <f t="shared" si="95"/>
        <v>996</v>
      </c>
      <c r="AH80" s="425">
        <v>950</v>
      </c>
      <c r="AI80" s="425">
        <v>46</v>
      </c>
      <c r="AJ80" s="431"/>
      <c r="AK80" s="431"/>
      <c r="AL80" s="15"/>
    </row>
    <row r="81" spans="1:41" ht="75">
      <c r="A81" s="19">
        <f t="shared" si="87"/>
        <v>13</v>
      </c>
      <c r="B81" s="320" t="s">
        <v>183</v>
      </c>
      <c r="C81" s="19" t="s">
        <v>184</v>
      </c>
      <c r="D81" s="19"/>
      <c r="E81" s="19" t="s">
        <v>151</v>
      </c>
      <c r="F81" s="19" t="s">
        <v>55</v>
      </c>
      <c r="G81" s="425">
        <f t="shared" si="28"/>
        <v>741.8</v>
      </c>
      <c r="H81" s="425">
        <v>706.8</v>
      </c>
      <c r="I81" s="425">
        <v>35</v>
      </c>
      <c r="J81" s="431">
        <v>0</v>
      </c>
      <c r="K81" s="460">
        <f t="shared" si="82"/>
        <v>0</v>
      </c>
      <c r="L81" s="431"/>
      <c r="M81" s="431"/>
      <c r="N81" s="460"/>
      <c r="O81" s="431"/>
      <c r="P81" s="431"/>
      <c r="Q81" s="425">
        <f t="shared" si="94"/>
        <v>741.8</v>
      </c>
      <c r="R81" s="425">
        <v>706.8</v>
      </c>
      <c r="S81" s="425">
        <v>35</v>
      </c>
      <c r="T81" s="431"/>
      <c r="U81" s="431">
        <f t="shared" si="84"/>
        <v>0</v>
      </c>
      <c r="V81" s="431">
        <f t="shared" si="85"/>
        <v>0</v>
      </c>
      <c r="W81" s="431">
        <f t="shared" si="85"/>
        <v>0</v>
      </c>
      <c r="X81" s="425">
        <f t="shared" si="21"/>
        <v>0</v>
      </c>
      <c r="Y81" s="431"/>
      <c r="Z81" s="431"/>
      <c r="AA81" s="431"/>
      <c r="AB81" s="460"/>
      <c r="AC81" s="460"/>
      <c r="AD81" s="431"/>
      <c r="AE81" s="460"/>
      <c r="AF81" s="460"/>
      <c r="AG81" s="425">
        <f t="shared" si="95"/>
        <v>741.8</v>
      </c>
      <c r="AH81" s="425">
        <v>706.8</v>
      </c>
      <c r="AI81" s="425">
        <v>35</v>
      </c>
      <c r="AJ81" s="431"/>
      <c r="AK81" s="431"/>
      <c r="AL81" s="15"/>
    </row>
    <row r="82" spans="1:41" ht="45">
      <c r="A82" s="19">
        <f t="shared" si="87"/>
        <v>14</v>
      </c>
      <c r="B82" s="320" t="s">
        <v>1142</v>
      </c>
      <c r="C82" s="19" t="s">
        <v>1143</v>
      </c>
      <c r="D82" s="19"/>
      <c r="E82" s="19"/>
      <c r="F82" s="19" t="s">
        <v>55</v>
      </c>
      <c r="G82" s="425"/>
      <c r="H82" s="425"/>
      <c r="I82" s="425"/>
      <c r="J82" s="431"/>
      <c r="K82" s="460"/>
      <c r="L82" s="431"/>
      <c r="M82" s="431"/>
      <c r="N82" s="425">
        <f t="shared" ref="N82" si="96">O82+P82</f>
        <v>648.77559999999994</v>
      </c>
      <c r="O82" s="460">
        <v>642.63559999999995</v>
      </c>
      <c r="P82" s="460">
        <v>6.14</v>
      </c>
      <c r="Q82" s="425">
        <f t="shared" si="94"/>
        <v>648.77559999999994</v>
      </c>
      <c r="R82" s="460">
        <v>642.63559999999995</v>
      </c>
      <c r="S82" s="460">
        <v>6.14</v>
      </c>
      <c r="T82" s="503" t="s">
        <v>1169</v>
      </c>
      <c r="U82" s="431"/>
      <c r="V82" s="431"/>
      <c r="W82" s="431"/>
      <c r="X82" s="425"/>
      <c r="Y82" s="431"/>
      <c r="Z82" s="431"/>
      <c r="AA82" s="431"/>
      <c r="AB82" s="460"/>
      <c r="AC82" s="460"/>
      <c r="AD82" s="431"/>
      <c r="AE82" s="460"/>
      <c r="AF82" s="460"/>
      <c r="AG82" s="425">
        <f t="shared" si="95"/>
        <v>648.77559999999994</v>
      </c>
      <c r="AH82" s="460">
        <v>642.63559999999995</v>
      </c>
      <c r="AI82" s="460">
        <v>6.14</v>
      </c>
      <c r="AJ82" s="431"/>
      <c r="AK82" s="431"/>
      <c r="AL82" s="15"/>
    </row>
    <row r="83" spans="1:41" s="14" customFormat="1" ht="23.25" customHeight="1">
      <c r="A83" s="4" t="s">
        <v>992</v>
      </c>
      <c r="B83" s="483" t="s">
        <v>186</v>
      </c>
      <c r="C83" s="402"/>
      <c r="D83" s="402"/>
      <c r="E83" s="401">
        <v>0</v>
      </c>
      <c r="F83" s="401"/>
      <c r="G83" s="426">
        <f>SUM(G84:G103)</f>
        <v>10075.5</v>
      </c>
      <c r="H83" s="426">
        <f t="shared" ref="H83:S83" si="97">SUM(H84:H103)</f>
        <v>9595.69</v>
      </c>
      <c r="I83" s="426">
        <f t="shared" si="97"/>
        <v>479.81000000000006</v>
      </c>
      <c r="J83" s="426">
        <f t="shared" si="97"/>
        <v>0</v>
      </c>
      <c r="K83" s="426">
        <f t="shared" si="97"/>
        <v>749.07416000000001</v>
      </c>
      <c r="L83" s="426">
        <f t="shared" si="97"/>
        <v>731.67416000000003</v>
      </c>
      <c r="M83" s="426">
        <f t="shared" si="97"/>
        <v>17.399999999999999</v>
      </c>
      <c r="N83" s="426">
        <f t="shared" si="97"/>
        <v>749.07415999999989</v>
      </c>
      <c r="O83" s="426">
        <f t="shared" si="97"/>
        <v>731.67415999999992</v>
      </c>
      <c r="P83" s="426">
        <f t="shared" si="97"/>
        <v>17.399999999999999</v>
      </c>
      <c r="Q83" s="426">
        <f t="shared" si="97"/>
        <v>10075.500000000002</v>
      </c>
      <c r="R83" s="426">
        <f t="shared" si="97"/>
        <v>9595.69</v>
      </c>
      <c r="S83" s="426">
        <f t="shared" si="97"/>
        <v>479.81</v>
      </c>
      <c r="T83" s="426"/>
      <c r="U83" s="426">
        <f t="shared" ref="U83:AF83" si="98">SUM(U84:U102)</f>
        <v>6717.5758400000004</v>
      </c>
      <c r="V83" s="426">
        <f t="shared" si="98"/>
        <v>6370.3658400000004</v>
      </c>
      <c r="W83" s="426">
        <f t="shared" si="98"/>
        <v>347.21</v>
      </c>
      <c r="X83" s="426">
        <f t="shared" si="98"/>
        <v>1813.4</v>
      </c>
      <c r="Y83" s="426">
        <f t="shared" si="98"/>
        <v>1727.04</v>
      </c>
      <c r="Z83" s="426">
        <f t="shared" si="98"/>
        <v>86.36</v>
      </c>
      <c r="AA83" s="426">
        <f t="shared" si="98"/>
        <v>2430.8758399999997</v>
      </c>
      <c r="AB83" s="426">
        <f t="shared" si="98"/>
        <v>2305.9258399999999</v>
      </c>
      <c r="AC83" s="426">
        <f t="shared" si="98"/>
        <v>124.95</v>
      </c>
      <c r="AD83" s="426">
        <f t="shared" si="98"/>
        <v>2473.3000000000002</v>
      </c>
      <c r="AE83" s="426">
        <f t="shared" si="98"/>
        <v>2337.4</v>
      </c>
      <c r="AF83" s="426">
        <f t="shared" si="98"/>
        <v>135.9</v>
      </c>
      <c r="AG83" s="426">
        <f>SUM(AG84:AG103)</f>
        <v>3357.9241599999996</v>
      </c>
      <c r="AH83" s="426">
        <f>SUM(AH84:AH103)</f>
        <v>3225.3241600000001</v>
      </c>
      <c r="AI83" s="426">
        <f>SUM(AI84:AI103)</f>
        <v>132.6</v>
      </c>
      <c r="AJ83" s="426"/>
      <c r="AK83" s="426">
        <f>SUM(AK84:AK102)</f>
        <v>0</v>
      </c>
      <c r="AL83" s="16"/>
      <c r="AM83" s="357">
        <f>+'NĂM 2022'!K42+'NĂM 2023'!N40+'NĂM 2024'!J42+'NĂM 2025'!J39</f>
        <v>10075.540000000001</v>
      </c>
      <c r="AN83" s="357">
        <f>+'NĂM 2022'!L42+'NĂM 2023'!O40+'NĂM 2024'!K42+'NĂM 2025'!K39</f>
        <v>9595.74</v>
      </c>
      <c r="AO83" s="357">
        <f>+'NĂM 2022'!M42+'NĂM 2023'!P40+'NĂM 2024'!L42+'NĂM 2025'!L39</f>
        <v>479.8</v>
      </c>
    </row>
    <row r="84" spans="1:41" s="143" customFormat="1" ht="75">
      <c r="A84" s="138">
        <v>1</v>
      </c>
      <c r="B84" s="321" t="s">
        <v>187</v>
      </c>
      <c r="C84" s="138" t="s">
        <v>188</v>
      </c>
      <c r="D84" s="138"/>
      <c r="E84" s="138" t="s">
        <v>189</v>
      </c>
      <c r="F84" s="139" t="s">
        <v>52</v>
      </c>
      <c r="G84" s="427">
        <f t="shared" si="28"/>
        <v>395.85</v>
      </c>
      <c r="H84" s="427">
        <v>377</v>
      </c>
      <c r="I84" s="427">
        <v>18.850000000000001</v>
      </c>
      <c r="J84" s="428"/>
      <c r="K84" s="460">
        <f>+G84-Q84</f>
        <v>0</v>
      </c>
      <c r="L84" s="428"/>
      <c r="M84" s="428"/>
      <c r="N84" s="460"/>
      <c r="O84" s="428"/>
      <c r="P84" s="428"/>
      <c r="Q84" s="444">
        <v>395.85</v>
      </c>
      <c r="R84" s="428">
        <v>377</v>
      </c>
      <c r="S84" s="428">
        <v>18.850000000000001</v>
      </c>
      <c r="T84" s="428"/>
      <c r="U84" s="428">
        <f>+V84+W84</f>
        <v>395.85</v>
      </c>
      <c r="V84" s="428">
        <f>+Y84+AB84+AE84</f>
        <v>377</v>
      </c>
      <c r="W84" s="428">
        <f>+Z84+AC84+AF84</f>
        <v>18.850000000000001</v>
      </c>
      <c r="X84" s="425">
        <f t="shared" si="21"/>
        <v>395.85</v>
      </c>
      <c r="Y84" s="427">
        <v>377</v>
      </c>
      <c r="Z84" s="427">
        <v>18.850000000000001</v>
      </c>
      <c r="AA84" s="427"/>
      <c r="AB84" s="458"/>
      <c r="AC84" s="458"/>
      <c r="AD84" s="427"/>
      <c r="AE84" s="458"/>
      <c r="AF84" s="458"/>
      <c r="AG84" s="427"/>
      <c r="AH84" s="458"/>
      <c r="AI84" s="458"/>
      <c r="AJ84" s="427"/>
      <c r="AK84" s="428"/>
      <c r="AL84" s="142"/>
      <c r="AM84" s="358">
        <f>+G83-U83</f>
        <v>3357.9241599999996</v>
      </c>
      <c r="AN84" s="358">
        <f>+H83-V83</f>
        <v>3225.3241600000001</v>
      </c>
      <c r="AO84" s="358">
        <f>+I83-W83</f>
        <v>132.60000000000008</v>
      </c>
    </row>
    <row r="85" spans="1:41" s="143" customFormat="1" ht="75">
      <c r="A85" s="138">
        <f>+A84+1</f>
        <v>2</v>
      </c>
      <c r="B85" s="322" t="s">
        <v>190</v>
      </c>
      <c r="C85" s="144" t="s">
        <v>191</v>
      </c>
      <c r="D85" s="144"/>
      <c r="E85" s="144" t="s">
        <v>192</v>
      </c>
      <c r="F85" s="139" t="s">
        <v>52</v>
      </c>
      <c r="G85" s="427">
        <f t="shared" si="28"/>
        <v>577.5</v>
      </c>
      <c r="H85" s="427">
        <v>550</v>
      </c>
      <c r="I85" s="427">
        <v>27.5</v>
      </c>
      <c r="J85" s="428"/>
      <c r="K85" s="460">
        <f t="shared" ref="K85:K102" si="99">+G85-Q85</f>
        <v>0</v>
      </c>
      <c r="L85" s="428"/>
      <c r="M85" s="428"/>
      <c r="N85" s="460"/>
      <c r="O85" s="428"/>
      <c r="P85" s="428"/>
      <c r="Q85" s="444">
        <v>577.5</v>
      </c>
      <c r="R85" s="428">
        <v>550</v>
      </c>
      <c r="S85" s="428">
        <v>27.5</v>
      </c>
      <c r="T85" s="428"/>
      <c r="U85" s="428">
        <f t="shared" ref="U85:U102" si="100">+V85+W85</f>
        <v>577.5</v>
      </c>
      <c r="V85" s="428">
        <f t="shared" ref="V85:W102" si="101">+Y85+AB85+AE85</f>
        <v>550</v>
      </c>
      <c r="W85" s="428">
        <f t="shared" si="101"/>
        <v>27.5</v>
      </c>
      <c r="X85" s="425">
        <f t="shared" si="21"/>
        <v>577.5</v>
      </c>
      <c r="Y85" s="427">
        <v>550</v>
      </c>
      <c r="Z85" s="427">
        <v>27.5</v>
      </c>
      <c r="AA85" s="427"/>
      <c r="AB85" s="458"/>
      <c r="AC85" s="458"/>
      <c r="AD85" s="427"/>
      <c r="AE85" s="458"/>
      <c r="AF85" s="458"/>
      <c r="AG85" s="427"/>
      <c r="AH85" s="458"/>
      <c r="AI85" s="458"/>
      <c r="AJ85" s="427"/>
      <c r="AK85" s="428"/>
      <c r="AL85" s="142"/>
      <c r="AM85" s="443">
        <f>+AM84-AG83</f>
        <v>0</v>
      </c>
      <c r="AN85" s="443">
        <f t="shared" ref="AN85:AO85" si="102">+AN84-AH83</f>
        <v>0</v>
      </c>
      <c r="AO85" s="443">
        <f t="shared" si="102"/>
        <v>0</v>
      </c>
    </row>
    <row r="86" spans="1:41" s="143" customFormat="1" ht="75">
      <c r="A86" s="138">
        <f t="shared" ref="A86:A103" si="103">+A85+1</f>
        <v>3</v>
      </c>
      <c r="B86" s="321" t="s">
        <v>193</v>
      </c>
      <c r="C86" s="138" t="s">
        <v>194</v>
      </c>
      <c r="D86" s="138"/>
      <c r="E86" s="138" t="s">
        <v>110</v>
      </c>
      <c r="F86" s="139" t="s">
        <v>52</v>
      </c>
      <c r="G86" s="427">
        <f t="shared" si="28"/>
        <v>840.05</v>
      </c>
      <c r="H86" s="427">
        <v>800.04</v>
      </c>
      <c r="I86" s="427">
        <v>40.01</v>
      </c>
      <c r="J86" s="428"/>
      <c r="K86" s="460">
        <f t="shared" si="99"/>
        <v>0</v>
      </c>
      <c r="L86" s="428"/>
      <c r="M86" s="428"/>
      <c r="N86" s="460"/>
      <c r="O86" s="428"/>
      <c r="P86" s="428"/>
      <c r="Q86" s="444">
        <v>840.05</v>
      </c>
      <c r="R86" s="428">
        <v>800.04</v>
      </c>
      <c r="S86" s="428">
        <v>40.01</v>
      </c>
      <c r="T86" s="428"/>
      <c r="U86" s="428">
        <f t="shared" si="100"/>
        <v>840.05</v>
      </c>
      <c r="V86" s="428">
        <f t="shared" si="101"/>
        <v>800.04</v>
      </c>
      <c r="W86" s="428">
        <f t="shared" si="101"/>
        <v>40.01</v>
      </c>
      <c r="X86" s="425">
        <f t="shared" si="21"/>
        <v>840.05</v>
      </c>
      <c r="Y86" s="427">
        <v>800.04</v>
      </c>
      <c r="Z86" s="427">
        <v>40.01</v>
      </c>
      <c r="AA86" s="427"/>
      <c r="AB86" s="458"/>
      <c r="AC86" s="458"/>
      <c r="AD86" s="427"/>
      <c r="AE86" s="458"/>
      <c r="AF86" s="458"/>
      <c r="AG86" s="427"/>
      <c r="AH86" s="458"/>
      <c r="AI86" s="458"/>
      <c r="AJ86" s="427"/>
      <c r="AK86" s="428"/>
      <c r="AL86" s="142"/>
      <c r="AM86" s="358"/>
      <c r="AN86" s="358"/>
      <c r="AO86" s="358"/>
    </row>
    <row r="87" spans="1:41" ht="75">
      <c r="A87" s="138">
        <f t="shared" si="103"/>
        <v>4</v>
      </c>
      <c r="B87" s="319" t="s">
        <v>195</v>
      </c>
      <c r="C87" s="8" t="s">
        <v>196</v>
      </c>
      <c r="D87" s="8"/>
      <c r="E87" s="20" t="s">
        <v>798</v>
      </c>
      <c r="F87" s="19" t="s">
        <v>53</v>
      </c>
      <c r="G87" s="425">
        <f t="shared" si="28"/>
        <v>414.75</v>
      </c>
      <c r="H87" s="425">
        <v>395</v>
      </c>
      <c r="I87" s="425">
        <f>H87*5%</f>
        <v>19.75</v>
      </c>
      <c r="J87" s="431"/>
      <c r="K87" s="460">
        <f>+L87+M87</f>
        <v>146</v>
      </c>
      <c r="L87" s="431">
        <f>+H87-R87</f>
        <v>140</v>
      </c>
      <c r="M87" s="431">
        <f>+I87-S87</f>
        <v>6</v>
      </c>
      <c r="N87" s="460"/>
      <c r="O87" s="431"/>
      <c r="P87" s="431"/>
      <c r="Q87" s="444">
        <v>268.75</v>
      </c>
      <c r="R87" s="431">
        <v>255</v>
      </c>
      <c r="S87" s="431">
        <v>13.75</v>
      </c>
      <c r="T87" s="431"/>
      <c r="U87" s="428">
        <f t="shared" si="100"/>
        <v>268.75</v>
      </c>
      <c r="V87" s="428">
        <f t="shared" si="101"/>
        <v>255</v>
      </c>
      <c r="W87" s="428">
        <f t="shared" si="101"/>
        <v>13.75</v>
      </c>
      <c r="X87" s="425">
        <f t="shared" si="21"/>
        <v>0</v>
      </c>
      <c r="Y87" s="431"/>
      <c r="Z87" s="431"/>
      <c r="AA87" s="431">
        <f>+AB87+AC87</f>
        <v>268.75</v>
      </c>
      <c r="AB87" s="460">
        <v>255</v>
      </c>
      <c r="AC87" s="460">
        <v>13.75</v>
      </c>
      <c r="AD87" s="431"/>
      <c r="AE87" s="460"/>
      <c r="AF87" s="460"/>
      <c r="AG87" s="431"/>
      <c r="AH87" s="460"/>
      <c r="AI87" s="460"/>
      <c r="AJ87" s="431"/>
      <c r="AK87" s="431"/>
      <c r="AL87" s="8"/>
    </row>
    <row r="88" spans="1:41" ht="75">
      <c r="A88" s="138">
        <f t="shared" si="103"/>
        <v>5</v>
      </c>
      <c r="B88" s="319" t="s">
        <v>198</v>
      </c>
      <c r="C88" s="8" t="s">
        <v>199</v>
      </c>
      <c r="D88" s="8"/>
      <c r="E88" s="20" t="s">
        <v>200</v>
      </c>
      <c r="F88" s="19" t="s">
        <v>53</v>
      </c>
      <c r="G88" s="425">
        <f t="shared" ref="G88:G160" si="104">H88+I88</f>
        <v>1575</v>
      </c>
      <c r="H88" s="425">
        <v>1500</v>
      </c>
      <c r="I88" s="425">
        <v>75</v>
      </c>
      <c r="J88" s="431">
        <v>0</v>
      </c>
      <c r="K88" s="460">
        <f t="shared" ref="K88:K91" si="105">+L88+M88</f>
        <v>59.374160000000074</v>
      </c>
      <c r="L88" s="431">
        <f t="shared" ref="L88:L91" si="106">+H88-R88</f>
        <v>59.374160000000074</v>
      </c>
      <c r="M88" s="431"/>
      <c r="N88" s="460">
        <f>+O88+P88</f>
        <v>3.2999999999999972</v>
      </c>
      <c r="O88" s="431"/>
      <c r="P88" s="431">
        <f>+S88-I88</f>
        <v>3.2999999999999972</v>
      </c>
      <c r="Q88" s="444">
        <v>1518.9258399999999</v>
      </c>
      <c r="R88" s="431">
        <v>1440.6258399999999</v>
      </c>
      <c r="S88" s="431">
        <v>78.3</v>
      </c>
      <c r="T88" s="431"/>
      <c r="U88" s="428">
        <f t="shared" si="100"/>
        <v>1518.9258399999999</v>
      </c>
      <c r="V88" s="428">
        <f t="shared" si="101"/>
        <v>1440.6258399999999</v>
      </c>
      <c r="W88" s="428">
        <f t="shared" si="101"/>
        <v>78.3</v>
      </c>
      <c r="X88" s="425">
        <f t="shared" ref="X88:X160" si="107">Y88+Z88</f>
        <v>0</v>
      </c>
      <c r="Y88" s="431"/>
      <c r="Z88" s="431"/>
      <c r="AA88" s="431">
        <f>+AB88+AC88</f>
        <v>1518.9258399999999</v>
      </c>
      <c r="AB88" s="460">
        <f>1450-9.37416</f>
        <v>1440.6258399999999</v>
      </c>
      <c r="AC88" s="460">
        <v>78.3</v>
      </c>
      <c r="AD88" s="431"/>
      <c r="AE88" s="460"/>
      <c r="AF88" s="460"/>
      <c r="AG88" s="431"/>
      <c r="AH88" s="460"/>
      <c r="AI88" s="460"/>
      <c r="AJ88" s="431"/>
      <c r="AK88" s="431"/>
      <c r="AL88" s="8"/>
    </row>
    <row r="89" spans="1:41" ht="30">
      <c r="A89" s="138">
        <f t="shared" si="103"/>
        <v>6</v>
      </c>
      <c r="B89" s="319" t="s">
        <v>799</v>
      </c>
      <c r="C89" s="8" t="s">
        <v>800</v>
      </c>
      <c r="D89" s="8"/>
      <c r="E89" s="8" t="s">
        <v>801</v>
      </c>
      <c r="F89" s="19" t="s">
        <v>53</v>
      </c>
      <c r="G89" s="425">
        <f>H89+I89</f>
        <v>504</v>
      </c>
      <c r="H89" s="425">
        <v>480</v>
      </c>
      <c r="I89" s="425">
        <f>H89*5%</f>
        <v>24</v>
      </c>
      <c r="J89" s="431"/>
      <c r="K89" s="460">
        <f t="shared" si="105"/>
        <v>103.5</v>
      </c>
      <c r="L89" s="431">
        <f t="shared" si="106"/>
        <v>100</v>
      </c>
      <c r="M89" s="431">
        <f t="shared" ref="M89:M91" si="108">+I89-S89</f>
        <v>3.5</v>
      </c>
      <c r="N89" s="460"/>
      <c r="O89" s="431"/>
      <c r="P89" s="431"/>
      <c r="Q89" s="444">
        <v>400.5</v>
      </c>
      <c r="R89" s="431">
        <v>380</v>
      </c>
      <c r="S89" s="431">
        <v>20.5</v>
      </c>
      <c r="T89" s="431"/>
      <c r="U89" s="428">
        <f t="shared" si="100"/>
        <v>400.5</v>
      </c>
      <c r="V89" s="428">
        <f t="shared" si="101"/>
        <v>380</v>
      </c>
      <c r="W89" s="428">
        <f t="shared" si="101"/>
        <v>20.5</v>
      </c>
      <c r="X89" s="425">
        <f t="shared" si="107"/>
        <v>0</v>
      </c>
      <c r="Y89" s="431"/>
      <c r="Z89" s="431"/>
      <c r="AA89" s="431">
        <f>+AB89+AC89</f>
        <v>400.5</v>
      </c>
      <c r="AB89" s="460">
        <v>380</v>
      </c>
      <c r="AC89" s="460">
        <v>20.5</v>
      </c>
      <c r="AD89" s="431"/>
      <c r="AE89" s="460"/>
      <c r="AF89" s="460"/>
      <c r="AG89" s="431"/>
      <c r="AH89" s="460"/>
      <c r="AI89" s="460"/>
      <c r="AJ89" s="431"/>
      <c r="AK89" s="431"/>
      <c r="AL89" s="15"/>
    </row>
    <row r="90" spans="1:41" ht="75">
      <c r="A90" s="138">
        <f t="shared" si="103"/>
        <v>7</v>
      </c>
      <c r="B90" s="319" t="s">
        <v>209</v>
      </c>
      <c r="C90" s="8" t="s">
        <v>210</v>
      </c>
      <c r="D90" s="8"/>
      <c r="E90" s="8" t="s">
        <v>211</v>
      </c>
      <c r="F90" s="19" t="s">
        <v>53</v>
      </c>
      <c r="G90" s="425">
        <f>H90+I90</f>
        <v>315</v>
      </c>
      <c r="H90" s="425">
        <v>300</v>
      </c>
      <c r="I90" s="425">
        <f>H90*5%</f>
        <v>15</v>
      </c>
      <c r="J90" s="431"/>
      <c r="K90" s="460">
        <f t="shared" si="105"/>
        <v>72.299999999999983</v>
      </c>
      <c r="L90" s="431">
        <f t="shared" si="106"/>
        <v>69.699999999999989</v>
      </c>
      <c r="M90" s="431">
        <f t="shared" si="108"/>
        <v>2.5999999999999996</v>
      </c>
      <c r="N90" s="460"/>
      <c r="O90" s="431"/>
      <c r="P90" s="431"/>
      <c r="Q90" s="444">
        <v>242.70000000000002</v>
      </c>
      <c r="R90" s="431">
        <v>230.3</v>
      </c>
      <c r="S90" s="431">
        <v>12.4</v>
      </c>
      <c r="T90" s="431"/>
      <c r="U90" s="428">
        <f t="shared" si="100"/>
        <v>242.70000000000002</v>
      </c>
      <c r="V90" s="428">
        <f t="shared" si="101"/>
        <v>230.3</v>
      </c>
      <c r="W90" s="428">
        <f t="shared" si="101"/>
        <v>12.4</v>
      </c>
      <c r="X90" s="425"/>
      <c r="Y90" s="431"/>
      <c r="Z90" s="431"/>
      <c r="AA90" s="431">
        <f>+AB90+AC90</f>
        <v>242.70000000000002</v>
      </c>
      <c r="AB90" s="460">
        <v>230.3</v>
      </c>
      <c r="AC90" s="460">
        <v>12.4</v>
      </c>
      <c r="AD90" s="431"/>
      <c r="AE90" s="460"/>
      <c r="AF90" s="460"/>
      <c r="AG90" s="431"/>
      <c r="AH90" s="460"/>
      <c r="AI90" s="460"/>
      <c r="AJ90" s="431"/>
      <c r="AK90" s="431"/>
      <c r="AL90" s="15"/>
    </row>
    <row r="91" spans="1:41" ht="45">
      <c r="A91" s="138">
        <f t="shared" si="103"/>
        <v>8</v>
      </c>
      <c r="B91" s="319" t="s">
        <v>203</v>
      </c>
      <c r="C91" s="8" t="s">
        <v>204</v>
      </c>
      <c r="D91" s="8"/>
      <c r="E91" s="8" t="s">
        <v>205</v>
      </c>
      <c r="F91" s="19" t="s">
        <v>54</v>
      </c>
      <c r="G91" s="425">
        <f t="shared" si="104"/>
        <v>630</v>
      </c>
      <c r="H91" s="425">
        <v>600</v>
      </c>
      <c r="I91" s="425">
        <f>H91*5%</f>
        <v>30</v>
      </c>
      <c r="J91" s="431">
        <v>0</v>
      </c>
      <c r="K91" s="460">
        <f t="shared" si="105"/>
        <v>180</v>
      </c>
      <c r="L91" s="431">
        <f t="shared" si="106"/>
        <v>174.7</v>
      </c>
      <c r="M91" s="431">
        <f t="shared" si="108"/>
        <v>5.3000000000000007</v>
      </c>
      <c r="N91" s="460"/>
      <c r="O91" s="431"/>
      <c r="P91" s="431"/>
      <c r="Q91" s="444">
        <v>450</v>
      </c>
      <c r="R91" s="431">
        <v>425.3</v>
      </c>
      <c r="S91" s="431">
        <v>24.7</v>
      </c>
      <c r="T91" s="431"/>
      <c r="U91" s="428">
        <f t="shared" si="100"/>
        <v>450</v>
      </c>
      <c r="V91" s="428">
        <f t="shared" si="101"/>
        <v>425.3</v>
      </c>
      <c r="W91" s="428">
        <f t="shared" si="101"/>
        <v>24.7</v>
      </c>
      <c r="X91" s="425">
        <f t="shared" si="107"/>
        <v>0</v>
      </c>
      <c r="Y91" s="431"/>
      <c r="Z91" s="431"/>
      <c r="AA91" s="431"/>
      <c r="AB91" s="460"/>
      <c r="AC91" s="460"/>
      <c r="AD91" s="431">
        <f>+AE91+AF91</f>
        <v>450</v>
      </c>
      <c r="AE91" s="460">
        <v>425.3</v>
      </c>
      <c r="AF91" s="460">
        <v>24.7</v>
      </c>
      <c r="AG91" s="431"/>
      <c r="AH91" s="460"/>
      <c r="AI91" s="460"/>
      <c r="AJ91" s="431"/>
      <c r="AK91" s="431"/>
      <c r="AL91" s="8"/>
    </row>
    <row r="92" spans="1:41" ht="75">
      <c r="A92" s="138">
        <f t="shared" si="103"/>
        <v>9</v>
      </c>
      <c r="B92" s="349" t="s">
        <v>206</v>
      </c>
      <c r="C92" s="8" t="s">
        <v>196</v>
      </c>
      <c r="D92" s="8"/>
      <c r="E92" s="8" t="s">
        <v>178</v>
      </c>
      <c r="F92" s="19" t="s">
        <v>54</v>
      </c>
      <c r="G92" s="425">
        <f t="shared" si="104"/>
        <v>210</v>
      </c>
      <c r="H92" s="425">
        <v>200</v>
      </c>
      <c r="I92" s="425">
        <v>10</v>
      </c>
      <c r="J92" s="431"/>
      <c r="K92" s="460">
        <f>+L92+M92</f>
        <v>1.5</v>
      </c>
      <c r="L92" s="431">
        <f>+H92-R92</f>
        <v>1.5</v>
      </c>
      <c r="M92" s="431"/>
      <c r="N92" s="460">
        <f>+O92+P92</f>
        <v>1.5</v>
      </c>
      <c r="O92" s="431"/>
      <c r="P92" s="431">
        <f>+S92-I92</f>
        <v>1.5</v>
      </c>
      <c r="Q92" s="444">
        <v>210</v>
      </c>
      <c r="R92" s="431">
        <v>198.5</v>
      </c>
      <c r="S92" s="431">
        <v>11.5</v>
      </c>
      <c r="T92" s="431"/>
      <c r="U92" s="428">
        <f t="shared" si="100"/>
        <v>210</v>
      </c>
      <c r="V92" s="428">
        <f t="shared" si="101"/>
        <v>198.5</v>
      </c>
      <c r="W92" s="428">
        <f t="shared" si="101"/>
        <v>11.5</v>
      </c>
      <c r="X92" s="425">
        <f t="shared" si="107"/>
        <v>0</v>
      </c>
      <c r="Y92" s="431"/>
      <c r="Z92" s="431"/>
      <c r="AA92" s="470"/>
      <c r="AB92" s="471"/>
      <c r="AC92" s="471"/>
      <c r="AD92" s="431">
        <f>+AE92+AF92</f>
        <v>210</v>
      </c>
      <c r="AE92" s="460">
        <v>198.5</v>
      </c>
      <c r="AF92" s="460">
        <v>11.5</v>
      </c>
      <c r="AG92" s="431"/>
      <c r="AH92" s="460"/>
      <c r="AI92" s="460"/>
      <c r="AJ92" s="431"/>
      <c r="AK92" s="431"/>
      <c r="AL92" s="8"/>
    </row>
    <row r="93" spans="1:41" ht="75">
      <c r="A93" s="138">
        <f t="shared" si="103"/>
        <v>10</v>
      </c>
      <c r="B93" s="349" t="s">
        <v>207</v>
      </c>
      <c r="C93" s="8" t="s">
        <v>194</v>
      </c>
      <c r="D93" s="8"/>
      <c r="E93" s="8" t="s">
        <v>208</v>
      </c>
      <c r="F93" s="19" t="s">
        <v>54</v>
      </c>
      <c r="G93" s="425">
        <f t="shared" si="104"/>
        <v>420</v>
      </c>
      <c r="H93" s="425">
        <v>400</v>
      </c>
      <c r="I93" s="425">
        <f>H93*5%</f>
        <v>20</v>
      </c>
      <c r="J93" s="431"/>
      <c r="K93" s="460">
        <f t="shared" ref="K93:K95" si="109">+L93+M93</f>
        <v>22</v>
      </c>
      <c r="L93" s="431">
        <f t="shared" ref="L93:L95" si="110">+H93-R93</f>
        <v>22</v>
      </c>
      <c r="M93" s="431"/>
      <c r="N93" s="460">
        <f t="shared" ref="N93:N95" si="111">+O93+P93</f>
        <v>2</v>
      </c>
      <c r="O93" s="431"/>
      <c r="P93" s="431">
        <f t="shared" ref="P93:P95" si="112">+S93-I93</f>
        <v>2</v>
      </c>
      <c r="Q93" s="444">
        <v>400</v>
      </c>
      <c r="R93" s="431">
        <v>378</v>
      </c>
      <c r="S93" s="431">
        <v>22</v>
      </c>
      <c r="T93" s="431"/>
      <c r="U93" s="428">
        <f t="shared" si="100"/>
        <v>400</v>
      </c>
      <c r="V93" s="428">
        <f t="shared" si="101"/>
        <v>378</v>
      </c>
      <c r="W93" s="428">
        <f t="shared" si="101"/>
        <v>22</v>
      </c>
      <c r="X93" s="425">
        <f t="shared" si="107"/>
        <v>0</v>
      </c>
      <c r="Y93" s="431"/>
      <c r="Z93" s="431"/>
      <c r="AA93" s="470"/>
      <c r="AB93" s="471"/>
      <c r="AC93" s="471"/>
      <c r="AD93" s="431">
        <f>+AE93+AF93</f>
        <v>400</v>
      </c>
      <c r="AE93" s="460">
        <v>378</v>
      </c>
      <c r="AF93" s="460">
        <v>22</v>
      </c>
      <c r="AG93" s="431"/>
      <c r="AH93" s="460"/>
      <c r="AI93" s="460"/>
      <c r="AJ93" s="431"/>
      <c r="AK93" s="431"/>
      <c r="AL93" s="8"/>
    </row>
    <row r="94" spans="1:41" ht="60">
      <c r="A94" s="138">
        <f t="shared" si="103"/>
        <v>11</v>
      </c>
      <c r="B94" s="319" t="s">
        <v>212</v>
      </c>
      <c r="C94" s="8" t="s">
        <v>213</v>
      </c>
      <c r="D94" s="8"/>
      <c r="E94" s="8" t="s">
        <v>214</v>
      </c>
      <c r="F94" s="19" t="s">
        <v>54</v>
      </c>
      <c r="G94" s="425">
        <f t="shared" si="104"/>
        <v>1260</v>
      </c>
      <c r="H94" s="425">
        <v>1200</v>
      </c>
      <c r="I94" s="425">
        <v>60</v>
      </c>
      <c r="J94" s="431"/>
      <c r="K94" s="460">
        <f t="shared" si="109"/>
        <v>160.5</v>
      </c>
      <c r="L94" s="431">
        <f t="shared" si="110"/>
        <v>160.5</v>
      </c>
      <c r="M94" s="431"/>
      <c r="N94" s="460">
        <f t="shared" si="111"/>
        <v>0.5</v>
      </c>
      <c r="O94" s="431"/>
      <c r="P94" s="431">
        <f t="shared" si="112"/>
        <v>0.5</v>
      </c>
      <c r="Q94" s="444">
        <v>1100</v>
      </c>
      <c r="R94" s="431">
        <v>1039.5</v>
      </c>
      <c r="S94" s="431">
        <v>60.5</v>
      </c>
      <c r="T94" s="431"/>
      <c r="U94" s="428">
        <f t="shared" si="100"/>
        <v>1100</v>
      </c>
      <c r="V94" s="428">
        <f t="shared" si="101"/>
        <v>1039.5</v>
      </c>
      <c r="W94" s="428">
        <f t="shared" si="101"/>
        <v>60.5</v>
      </c>
      <c r="X94" s="425">
        <f t="shared" si="107"/>
        <v>0</v>
      </c>
      <c r="Y94" s="431"/>
      <c r="Z94" s="431"/>
      <c r="AA94" s="470"/>
      <c r="AB94" s="471"/>
      <c r="AC94" s="471"/>
      <c r="AD94" s="431">
        <f t="shared" ref="AD94:AD95" si="113">+AE94+AF94</f>
        <v>1100</v>
      </c>
      <c r="AE94" s="460">
        <v>1039.5</v>
      </c>
      <c r="AF94" s="460">
        <v>60.5</v>
      </c>
      <c r="AG94" s="431"/>
      <c r="AH94" s="460"/>
      <c r="AI94" s="460"/>
      <c r="AJ94" s="431"/>
      <c r="AK94" s="431"/>
      <c r="AL94" s="8"/>
    </row>
    <row r="95" spans="1:41" ht="45">
      <c r="A95" s="138">
        <f t="shared" si="103"/>
        <v>12</v>
      </c>
      <c r="B95" s="319" t="s">
        <v>215</v>
      </c>
      <c r="C95" s="8" t="s">
        <v>210</v>
      </c>
      <c r="D95" s="8"/>
      <c r="E95" s="8" t="s">
        <v>216</v>
      </c>
      <c r="F95" s="19" t="s">
        <v>54</v>
      </c>
      <c r="G95" s="425">
        <f t="shared" si="104"/>
        <v>315</v>
      </c>
      <c r="H95" s="425">
        <v>300</v>
      </c>
      <c r="I95" s="425">
        <v>15</v>
      </c>
      <c r="J95" s="431"/>
      <c r="K95" s="460">
        <f t="shared" si="109"/>
        <v>3.8999999999999773</v>
      </c>
      <c r="L95" s="431">
        <f t="shared" si="110"/>
        <v>3.8999999999999773</v>
      </c>
      <c r="M95" s="431"/>
      <c r="N95" s="460">
        <f t="shared" si="111"/>
        <v>2.1999999999999993</v>
      </c>
      <c r="O95" s="431"/>
      <c r="P95" s="431">
        <f t="shared" si="112"/>
        <v>2.1999999999999993</v>
      </c>
      <c r="Q95" s="444">
        <v>313.3</v>
      </c>
      <c r="R95" s="431">
        <v>296.10000000000002</v>
      </c>
      <c r="S95" s="431">
        <v>17.2</v>
      </c>
      <c r="T95" s="431"/>
      <c r="U95" s="428">
        <f t="shared" si="100"/>
        <v>313.3</v>
      </c>
      <c r="V95" s="428">
        <f t="shared" si="101"/>
        <v>296.10000000000002</v>
      </c>
      <c r="W95" s="428">
        <f t="shared" si="101"/>
        <v>17.2</v>
      </c>
      <c r="X95" s="425">
        <f t="shared" si="107"/>
        <v>0</v>
      </c>
      <c r="Y95" s="431"/>
      <c r="Z95" s="431"/>
      <c r="AA95" s="470"/>
      <c r="AB95" s="471"/>
      <c r="AC95" s="471"/>
      <c r="AD95" s="431">
        <f t="shared" si="113"/>
        <v>313.3</v>
      </c>
      <c r="AE95" s="460">
        <v>296.10000000000002</v>
      </c>
      <c r="AF95" s="460">
        <v>17.2</v>
      </c>
      <c r="AG95" s="431"/>
      <c r="AH95" s="460"/>
      <c r="AI95" s="460"/>
      <c r="AJ95" s="431"/>
      <c r="AK95" s="431"/>
      <c r="AL95" s="8"/>
    </row>
    <row r="96" spans="1:41" ht="45">
      <c r="A96" s="138">
        <f t="shared" si="103"/>
        <v>13</v>
      </c>
      <c r="B96" s="371" t="s">
        <v>217</v>
      </c>
      <c r="C96" s="372" t="s">
        <v>218</v>
      </c>
      <c r="D96" s="372"/>
      <c r="E96" s="20" t="s">
        <v>219</v>
      </c>
      <c r="F96" s="19" t="s">
        <v>55</v>
      </c>
      <c r="G96" s="425">
        <f t="shared" si="104"/>
        <v>630</v>
      </c>
      <c r="H96" s="425">
        <v>600</v>
      </c>
      <c r="I96" s="425">
        <v>30</v>
      </c>
      <c r="J96" s="431"/>
      <c r="K96" s="460">
        <f t="shared" si="99"/>
        <v>0</v>
      </c>
      <c r="L96" s="431"/>
      <c r="M96" s="431"/>
      <c r="N96" s="460"/>
      <c r="O96" s="431"/>
      <c r="P96" s="431"/>
      <c r="Q96" s="425">
        <f t="shared" ref="Q96" si="114">R96+S96</f>
        <v>630</v>
      </c>
      <c r="R96" s="425">
        <v>600</v>
      </c>
      <c r="S96" s="425">
        <v>30</v>
      </c>
      <c r="T96" s="431"/>
      <c r="U96" s="428">
        <f t="shared" si="100"/>
        <v>0</v>
      </c>
      <c r="V96" s="428">
        <f t="shared" si="101"/>
        <v>0</v>
      </c>
      <c r="W96" s="428">
        <f t="shared" si="101"/>
        <v>0</v>
      </c>
      <c r="X96" s="425">
        <f t="shared" si="107"/>
        <v>0</v>
      </c>
      <c r="Y96" s="431"/>
      <c r="Z96" s="431"/>
      <c r="AA96" s="431"/>
      <c r="AB96" s="460"/>
      <c r="AC96" s="460"/>
      <c r="AD96" s="431"/>
      <c r="AE96" s="460"/>
      <c r="AF96" s="460"/>
      <c r="AG96" s="425">
        <f t="shared" ref="AG96" si="115">AH96+AI96</f>
        <v>630</v>
      </c>
      <c r="AH96" s="425">
        <v>600</v>
      </c>
      <c r="AI96" s="425">
        <v>30</v>
      </c>
      <c r="AJ96" s="431"/>
      <c r="AK96" s="431"/>
      <c r="AL96" s="8"/>
    </row>
    <row r="97" spans="1:41" ht="60">
      <c r="A97" s="138">
        <f t="shared" si="103"/>
        <v>14</v>
      </c>
      <c r="B97" s="472" t="s">
        <v>1113</v>
      </c>
      <c r="C97" s="473" t="s">
        <v>1114</v>
      </c>
      <c r="D97" s="9" t="s">
        <v>55</v>
      </c>
      <c r="E97" s="20" t="s">
        <v>221</v>
      </c>
      <c r="F97" s="9" t="s">
        <v>55</v>
      </c>
      <c r="G97" s="474">
        <f>+H97+I97</f>
        <v>550</v>
      </c>
      <c r="H97" s="474">
        <v>524.15</v>
      </c>
      <c r="I97" s="474">
        <v>25.85</v>
      </c>
      <c r="J97" s="431"/>
      <c r="K97" s="460">
        <f t="shared" si="99"/>
        <v>0</v>
      </c>
      <c r="L97" s="431"/>
      <c r="M97" s="431"/>
      <c r="N97" s="460"/>
      <c r="O97" s="431"/>
      <c r="P97" s="431"/>
      <c r="Q97" s="474">
        <f>+R97+S97</f>
        <v>550</v>
      </c>
      <c r="R97" s="474">
        <v>524.15</v>
      </c>
      <c r="S97" s="474">
        <v>25.85</v>
      </c>
      <c r="T97" s="431"/>
      <c r="U97" s="428">
        <f t="shared" si="100"/>
        <v>0</v>
      </c>
      <c r="V97" s="428">
        <f t="shared" si="101"/>
        <v>0</v>
      </c>
      <c r="W97" s="428">
        <f t="shared" si="101"/>
        <v>0</v>
      </c>
      <c r="X97" s="425">
        <f t="shared" si="107"/>
        <v>0</v>
      </c>
      <c r="Y97" s="431"/>
      <c r="Z97" s="431"/>
      <c r="AA97" s="431"/>
      <c r="AB97" s="460"/>
      <c r="AC97" s="460"/>
      <c r="AD97" s="431"/>
      <c r="AE97" s="460"/>
      <c r="AF97" s="460"/>
      <c r="AG97" s="474">
        <f>+AH97+AI97</f>
        <v>550</v>
      </c>
      <c r="AH97" s="474">
        <v>524.15</v>
      </c>
      <c r="AI97" s="474">
        <v>25.85</v>
      </c>
      <c r="AJ97" s="431"/>
      <c r="AK97" s="431"/>
      <c r="AL97" s="8"/>
    </row>
    <row r="98" spans="1:41" ht="30">
      <c r="A98" s="138">
        <f t="shared" si="103"/>
        <v>15</v>
      </c>
      <c r="B98" s="472" t="s">
        <v>1115</v>
      </c>
      <c r="C98" s="473" t="s">
        <v>1116</v>
      </c>
      <c r="D98" s="9" t="s">
        <v>55</v>
      </c>
      <c r="E98" s="20"/>
      <c r="F98" s="9" t="s">
        <v>55</v>
      </c>
      <c r="G98" s="474">
        <f t="shared" ref="G98:G101" si="116">+H98+I98</f>
        <v>200</v>
      </c>
      <c r="H98" s="474">
        <v>190.5</v>
      </c>
      <c r="I98" s="474">
        <v>9.5</v>
      </c>
      <c r="J98" s="431"/>
      <c r="K98" s="460">
        <f t="shared" si="99"/>
        <v>0</v>
      </c>
      <c r="L98" s="431"/>
      <c r="M98" s="431"/>
      <c r="N98" s="460"/>
      <c r="O98" s="431"/>
      <c r="P98" s="431"/>
      <c r="Q98" s="474">
        <f t="shared" ref="Q98:Q101" si="117">+R98+S98</f>
        <v>200</v>
      </c>
      <c r="R98" s="474">
        <v>190.5</v>
      </c>
      <c r="S98" s="474">
        <v>9.5</v>
      </c>
      <c r="T98" s="431"/>
      <c r="U98" s="428"/>
      <c r="V98" s="428"/>
      <c r="W98" s="428"/>
      <c r="X98" s="425"/>
      <c r="Y98" s="431"/>
      <c r="Z98" s="431"/>
      <c r="AA98" s="431"/>
      <c r="AB98" s="460"/>
      <c r="AC98" s="460"/>
      <c r="AD98" s="431"/>
      <c r="AE98" s="460"/>
      <c r="AF98" s="460"/>
      <c r="AG98" s="474">
        <f t="shared" ref="AG98:AG101" si="118">+AH98+AI98</f>
        <v>200</v>
      </c>
      <c r="AH98" s="474">
        <v>190.5</v>
      </c>
      <c r="AI98" s="474">
        <v>9.5</v>
      </c>
      <c r="AJ98" s="431"/>
      <c r="AK98" s="431"/>
      <c r="AL98" s="8"/>
    </row>
    <row r="99" spans="1:41" ht="45">
      <c r="A99" s="138">
        <f t="shared" si="103"/>
        <v>16</v>
      </c>
      <c r="B99" s="472" t="s">
        <v>1117</v>
      </c>
      <c r="C99" s="473" t="s">
        <v>1118</v>
      </c>
      <c r="D99" s="9" t="s">
        <v>55</v>
      </c>
      <c r="E99" s="20"/>
      <c r="F99" s="9" t="s">
        <v>55</v>
      </c>
      <c r="G99" s="474">
        <f t="shared" si="116"/>
        <v>200</v>
      </c>
      <c r="H99" s="474">
        <v>190.5</v>
      </c>
      <c r="I99" s="474">
        <v>9.5</v>
      </c>
      <c r="J99" s="431"/>
      <c r="K99" s="460">
        <f t="shared" si="99"/>
        <v>0</v>
      </c>
      <c r="L99" s="431"/>
      <c r="M99" s="431"/>
      <c r="N99" s="460"/>
      <c r="O99" s="431"/>
      <c r="P99" s="431"/>
      <c r="Q99" s="474">
        <f t="shared" si="117"/>
        <v>200</v>
      </c>
      <c r="R99" s="474">
        <v>190.5</v>
      </c>
      <c r="S99" s="474">
        <v>9.5</v>
      </c>
      <c r="T99" s="431"/>
      <c r="U99" s="428"/>
      <c r="V99" s="428"/>
      <c r="W99" s="428"/>
      <c r="X99" s="425"/>
      <c r="Y99" s="431"/>
      <c r="Z99" s="431"/>
      <c r="AA99" s="431"/>
      <c r="AB99" s="460"/>
      <c r="AC99" s="460"/>
      <c r="AD99" s="431"/>
      <c r="AE99" s="460"/>
      <c r="AF99" s="460"/>
      <c r="AG99" s="474">
        <f t="shared" si="118"/>
        <v>200</v>
      </c>
      <c r="AH99" s="474">
        <v>190.5</v>
      </c>
      <c r="AI99" s="474">
        <v>9.5</v>
      </c>
      <c r="AJ99" s="431"/>
      <c r="AK99" s="431"/>
      <c r="AL99" s="8"/>
    </row>
    <row r="100" spans="1:41" ht="45">
      <c r="A100" s="138">
        <f t="shared" si="103"/>
        <v>17</v>
      </c>
      <c r="B100" s="472" t="s">
        <v>1119</v>
      </c>
      <c r="C100" s="473" t="s">
        <v>1026</v>
      </c>
      <c r="D100" s="9" t="s">
        <v>55</v>
      </c>
      <c r="E100" s="20"/>
      <c r="F100" s="9" t="s">
        <v>55</v>
      </c>
      <c r="G100" s="474">
        <f t="shared" si="116"/>
        <v>300</v>
      </c>
      <c r="H100" s="474">
        <v>285.5</v>
      </c>
      <c r="I100" s="474">
        <v>14.5</v>
      </c>
      <c r="J100" s="431"/>
      <c r="K100" s="460">
        <f t="shared" si="99"/>
        <v>0</v>
      </c>
      <c r="L100" s="431"/>
      <c r="M100" s="431"/>
      <c r="N100" s="460"/>
      <c r="O100" s="431"/>
      <c r="P100" s="431"/>
      <c r="Q100" s="474">
        <f t="shared" si="117"/>
        <v>300</v>
      </c>
      <c r="R100" s="474">
        <v>285.5</v>
      </c>
      <c r="S100" s="474">
        <v>14.5</v>
      </c>
      <c r="T100" s="431"/>
      <c r="U100" s="428"/>
      <c r="V100" s="428"/>
      <c r="W100" s="428"/>
      <c r="X100" s="425"/>
      <c r="Y100" s="431"/>
      <c r="Z100" s="431"/>
      <c r="AA100" s="431"/>
      <c r="AB100" s="460"/>
      <c r="AC100" s="460"/>
      <c r="AD100" s="431"/>
      <c r="AE100" s="460"/>
      <c r="AF100" s="460"/>
      <c r="AG100" s="474">
        <f t="shared" si="118"/>
        <v>300</v>
      </c>
      <c r="AH100" s="474">
        <v>285.5</v>
      </c>
      <c r="AI100" s="474">
        <v>14.5</v>
      </c>
      <c r="AJ100" s="431"/>
      <c r="AK100" s="431"/>
      <c r="AL100" s="8"/>
    </row>
    <row r="101" spans="1:41" ht="45">
      <c r="A101" s="138">
        <f t="shared" si="103"/>
        <v>18</v>
      </c>
      <c r="B101" s="472" t="s">
        <v>1120</v>
      </c>
      <c r="C101" s="473" t="s">
        <v>1121</v>
      </c>
      <c r="D101" s="9" t="s">
        <v>55</v>
      </c>
      <c r="E101" s="20"/>
      <c r="F101" s="9" t="s">
        <v>55</v>
      </c>
      <c r="G101" s="474">
        <f t="shared" si="116"/>
        <v>239.6</v>
      </c>
      <c r="H101" s="474">
        <v>228</v>
      </c>
      <c r="I101" s="474">
        <v>11.6</v>
      </c>
      <c r="J101" s="431"/>
      <c r="K101" s="460">
        <f t="shared" si="99"/>
        <v>0</v>
      </c>
      <c r="L101" s="431"/>
      <c r="M101" s="431"/>
      <c r="N101" s="460"/>
      <c r="O101" s="431"/>
      <c r="P101" s="431"/>
      <c r="Q101" s="474">
        <f t="shared" si="117"/>
        <v>239.6</v>
      </c>
      <c r="R101" s="474">
        <v>228</v>
      </c>
      <c r="S101" s="474">
        <v>11.6</v>
      </c>
      <c r="T101" s="431"/>
      <c r="U101" s="428"/>
      <c r="V101" s="428"/>
      <c r="W101" s="428"/>
      <c r="X101" s="425"/>
      <c r="Y101" s="431"/>
      <c r="Z101" s="431"/>
      <c r="AA101" s="431"/>
      <c r="AB101" s="460"/>
      <c r="AC101" s="460"/>
      <c r="AD101" s="431"/>
      <c r="AE101" s="460"/>
      <c r="AF101" s="460"/>
      <c r="AG101" s="474">
        <f t="shared" si="118"/>
        <v>239.6</v>
      </c>
      <c r="AH101" s="474">
        <v>228</v>
      </c>
      <c r="AI101" s="474">
        <v>11.6</v>
      </c>
      <c r="AJ101" s="431"/>
      <c r="AK101" s="431"/>
      <c r="AL101" s="8"/>
    </row>
    <row r="102" spans="1:41" ht="30">
      <c r="A102" s="138">
        <f t="shared" si="103"/>
        <v>19</v>
      </c>
      <c r="B102" s="349" t="s">
        <v>802</v>
      </c>
      <c r="C102" s="8" t="s">
        <v>803</v>
      </c>
      <c r="D102" s="8"/>
      <c r="E102" s="20" t="s">
        <v>804</v>
      </c>
      <c r="F102" s="19" t="s">
        <v>55</v>
      </c>
      <c r="G102" s="425">
        <f t="shared" si="104"/>
        <v>498.75</v>
      </c>
      <c r="H102" s="425">
        <v>475</v>
      </c>
      <c r="I102" s="425">
        <f>H102*5%</f>
        <v>23.75</v>
      </c>
      <c r="J102" s="431"/>
      <c r="K102" s="460">
        <f t="shared" si="99"/>
        <v>0</v>
      </c>
      <c r="L102" s="431"/>
      <c r="M102" s="431"/>
      <c r="N102" s="460"/>
      <c r="O102" s="431"/>
      <c r="P102" s="431"/>
      <c r="Q102" s="425">
        <f t="shared" ref="Q102:Q103" si="119">R102+S102</f>
        <v>498.75</v>
      </c>
      <c r="R102" s="425">
        <v>475</v>
      </c>
      <c r="S102" s="425">
        <f>R102*5%</f>
        <v>23.75</v>
      </c>
      <c r="T102" s="431"/>
      <c r="U102" s="428">
        <f t="shared" si="100"/>
        <v>0</v>
      </c>
      <c r="V102" s="428">
        <f t="shared" si="101"/>
        <v>0</v>
      </c>
      <c r="W102" s="428">
        <f t="shared" si="101"/>
        <v>0</v>
      </c>
      <c r="X102" s="425">
        <f t="shared" si="107"/>
        <v>0</v>
      </c>
      <c r="Y102" s="431"/>
      <c r="Z102" s="431"/>
      <c r="AA102" s="431"/>
      <c r="AB102" s="460"/>
      <c r="AC102" s="460"/>
      <c r="AD102" s="431"/>
      <c r="AE102" s="460"/>
      <c r="AF102" s="460"/>
      <c r="AG102" s="425">
        <f t="shared" ref="AG102:AG103" si="120">AH102+AI102</f>
        <v>498.75</v>
      </c>
      <c r="AH102" s="425">
        <v>475</v>
      </c>
      <c r="AI102" s="425">
        <f>AH102*5%</f>
        <v>23.75</v>
      </c>
      <c r="AJ102" s="431"/>
      <c r="AK102" s="431"/>
      <c r="AL102" s="8"/>
    </row>
    <row r="103" spans="1:41" ht="45">
      <c r="A103" s="138">
        <f t="shared" si="103"/>
        <v>20</v>
      </c>
      <c r="B103" s="349" t="s">
        <v>1122</v>
      </c>
      <c r="C103" s="8" t="s">
        <v>1123</v>
      </c>
      <c r="D103" s="8"/>
      <c r="E103" s="20"/>
      <c r="F103" s="19" t="s">
        <v>55</v>
      </c>
      <c r="G103" s="425"/>
      <c r="H103" s="425"/>
      <c r="I103" s="425"/>
      <c r="J103" s="431"/>
      <c r="K103" s="460"/>
      <c r="L103" s="431"/>
      <c r="M103" s="431"/>
      <c r="N103" s="425">
        <f t="shared" ref="N103" si="121">O103+P103</f>
        <v>739.57415999999989</v>
      </c>
      <c r="O103" s="425">
        <f>722.3+9.37416</f>
        <v>731.67415999999992</v>
      </c>
      <c r="P103" s="425">
        <v>7.9</v>
      </c>
      <c r="Q103" s="425">
        <f t="shared" si="119"/>
        <v>739.57415999999989</v>
      </c>
      <c r="R103" s="425">
        <f>722.3+9.37416</f>
        <v>731.67415999999992</v>
      </c>
      <c r="S103" s="425">
        <v>7.9</v>
      </c>
      <c r="T103" s="503" t="s">
        <v>1169</v>
      </c>
      <c r="U103" s="428"/>
      <c r="V103" s="428"/>
      <c r="W103" s="428"/>
      <c r="X103" s="425"/>
      <c r="Y103" s="431"/>
      <c r="Z103" s="431"/>
      <c r="AA103" s="431"/>
      <c r="AB103" s="460"/>
      <c r="AC103" s="460"/>
      <c r="AD103" s="431"/>
      <c r="AE103" s="460"/>
      <c r="AF103" s="460"/>
      <c r="AG103" s="425">
        <f t="shared" si="120"/>
        <v>739.57415999999989</v>
      </c>
      <c r="AH103" s="425">
        <f>722.3+9.37416</f>
        <v>731.67415999999992</v>
      </c>
      <c r="AI103" s="425">
        <v>7.9</v>
      </c>
      <c r="AJ103" s="431"/>
      <c r="AK103" s="431"/>
      <c r="AL103" s="8"/>
    </row>
    <row r="104" spans="1:41" s="14" customFormat="1" ht="23.25" customHeight="1">
      <c r="A104" s="4" t="s">
        <v>993</v>
      </c>
      <c r="B104" s="486" t="s">
        <v>223</v>
      </c>
      <c r="C104" s="402"/>
      <c r="D104" s="402"/>
      <c r="E104" s="401">
        <v>0</v>
      </c>
      <c r="F104" s="401"/>
      <c r="G104" s="426">
        <f>SUM(G105:G118)</f>
        <v>4514.05</v>
      </c>
      <c r="H104" s="426">
        <f t="shared" ref="H104:S104" si="122">SUM(H105:H118)</f>
        <v>4297.9500000000007</v>
      </c>
      <c r="I104" s="426">
        <f t="shared" si="122"/>
        <v>216.1</v>
      </c>
      <c r="J104" s="426">
        <f t="shared" si="122"/>
        <v>0</v>
      </c>
      <c r="K104" s="426">
        <f t="shared" si="122"/>
        <v>514.25409999999988</v>
      </c>
      <c r="L104" s="426">
        <f t="shared" si="122"/>
        <v>497.52</v>
      </c>
      <c r="M104" s="426">
        <f t="shared" si="122"/>
        <v>16.734099999999998</v>
      </c>
      <c r="N104" s="426">
        <f t="shared" si="122"/>
        <v>514.25409999999999</v>
      </c>
      <c r="O104" s="426">
        <f t="shared" si="122"/>
        <v>497.52000000000004</v>
      </c>
      <c r="P104" s="426">
        <f t="shared" si="122"/>
        <v>16.734099999999998</v>
      </c>
      <c r="Q104" s="426">
        <f t="shared" si="122"/>
        <v>4514.05</v>
      </c>
      <c r="R104" s="426">
        <f t="shared" si="122"/>
        <v>4297.9500000000007</v>
      </c>
      <c r="S104" s="426">
        <f t="shared" si="122"/>
        <v>216.1</v>
      </c>
      <c r="T104" s="426"/>
      <c r="U104" s="426">
        <f t="shared" ref="U104:AF104" si="123">SUM(U105:U116)</f>
        <v>3012.2959000000005</v>
      </c>
      <c r="V104" s="426">
        <f t="shared" si="123"/>
        <v>2857.7400000000002</v>
      </c>
      <c r="W104" s="426">
        <f t="shared" si="123"/>
        <v>154.55590000000001</v>
      </c>
      <c r="X104" s="426">
        <f t="shared" si="123"/>
        <v>1113.0999999999999</v>
      </c>
      <c r="Y104" s="426">
        <f t="shared" si="123"/>
        <v>1073.7</v>
      </c>
      <c r="Z104" s="426">
        <f t="shared" si="123"/>
        <v>39.4</v>
      </c>
      <c r="AA104" s="426">
        <f t="shared" si="123"/>
        <v>791.29590000000007</v>
      </c>
      <c r="AB104" s="426">
        <f t="shared" si="123"/>
        <v>737.04</v>
      </c>
      <c r="AC104" s="426">
        <f t="shared" si="123"/>
        <v>54.255899999999997</v>
      </c>
      <c r="AD104" s="426">
        <f t="shared" si="123"/>
        <v>1107.9000000000001</v>
      </c>
      <c r="AE104" s="426">
        <f t="shared" si="123"/>
        <v>1047</v>
      </c>
      <c r="AF104" s="426">
        <f t="shared" si="123"/>
        <v>60.900000000000006</v>
      </c>
      <c r="AG104" s="426">
        <f>SUM(AG105:AG118)</f>
        <v>1500</v>
      </c>
      <c r="AH104" s="426">
        <f>SUM(AH105:AH118)</f>
        <v>1440.21</v>
      </c>
      <c r="AI104" s="426">
        <f>SUM(AI105:AI118)</f>
        <v>59.79</v>
      </c>
      <c r="AJ104" s="426"/>
      <c r="AK104" s="426">
        <f>SUM(AK105:AK116)</f>
        <v>0</v>
      </c>
      <c r="AL104" s="16"/>
      <c r="AM104" s="357">
        <f>+'NĂM 2022'!K46+'NĂM 2023'!N45+'NĂM 2024'!J48+'NĂM 2025'!J43</f>
        <v>4514.05</v>
      </c>
      <c r="AN104" s="357">
        <f>+'NĂM 2022'!L46+'NĂM 2023'!O45+'NĂM 2024'!K48+'NĂM 2025'!K43</f>
        <v>4297.9500000000007</v>
      </c>
      <c r="AO104" s="357">
        <f>+'NĂM 2022'!M46+'NĂM 2023'!P45+'NĂM 2024'!L48+'NĂM 2025'!L43</f>
        <v>216.1</v>
      </c>
    </row>
    <row r="105" spans="1:41" s="143" customFormat="1" ht="60">
      <c r="A105" s="138">
        <v>1</v>
      </c>
      <c r="B105" s="316" t="s">
        <v>224</v>
      </c>
      <c r="C105" s="138" t="s">
        <v>225</v>
      </c>
      <c r="D105" s="138"/>
      <c r="E105" s="138" t="s">
        <v>226</v>
      </c>
      <c r="F105" s="148" t="s">
        <v>52</v>
      </c>
      <c r="G105" s="427">
        <f t="shared" si="104"/>
        <v>270.85000000000002</v>
      </c>
      <c r="H105" s="427">
        <v>257.85000000000002</v>
      </c>
      <c r="I105" s="427">
        <v>13</v>
      </c>
      <c r="J105" s="428"/>
      <c r="K105" s="460">
        <f>+G105-Q105</f>
        <v>0</v>
      </c>
      <c r="L105" s="428"/>
      <c r="M105" s="428"/>
      <c r="N105" s="460"/>
      <c r="O105" s="428"/>
      <c r="P105" s="428"/>
      <c r="Q105" s="444">
        <v>270.85000000000002</v>
      </c>
      <c r="R105" s="428">
        <v>257.85000000000002</v>
      </c>
      <c r="S105" s="428">
        <v>13</v>
      </c>
      <c r="T105" s="428"/>
      <c r="U105" s="428">
        <f>+V105+W105</f>
        <v>270.85000000000002</v>
      </c>
      <c r="V105" s="428">
        <f>+Y105+AB105+AE105</f>
        <v>257.85000000000002</v>
      </c>
      <c r="W105" s="428">
        <f>+Z105+AC105+AF105</f>
        <v>13</v>
      </c>
      <c r="X105" s="425">
        <f t="shared" si="107"/>
        <v>270.85000000000002</v>
      </c>
      <c r="Y105" s="427">
        <v>257.85000000000002</v>
      </c>
      <c r="Z105" s="427">
        <v>13</v>
      </c>
      <c r="AA105" s="427"/>
      <c r="AB105" s="458"/>
      <c r="AC105" s="458"/>
      <c r="AD105" s="427"/>
      <c r="AE105" s="458"/>
      <c r="AF105" s="458"/>
      <c r="AG105" s="427"/>
      <c r="AH105" s="458"/>
      <c r="AI105" s="458"/>
      <c r="AJ105" s="427"/>
      <c r="AK105" s="428"/>
      <c r="AL105" s="142"/>
      <c r="AM105" s="443">
        <f>+G104-U104</f>
        <v>1501.7540999999997</v>
      </c>
      <c r="AN105" s="443">
        <f>+H104-V104</f>
        <v>1440.2100000000005</v>
      </c>
      <c r="AO105" s="443">
        <f>+I104-W104</f>
        <v>61.544099999999986</v>
      </c>
    </row>
    <row r="106" spans="1:41" s="143" customFormat="1" ht="60">
      <c r="A106" s="138">
        <f>+A105+1</f>
        <v>2</v>
      </c>
      <c r="B106" s="316" t="s">
        <v>227</v>
      </c>
      <c r="C106" s="138" t="s">
        <v>228</v>
      </c>
      <c r="D106" s="138"/>
      <c r="E106" s="138" t="s">
        <v>229</v>
      </c>
      <c r="F106" s="148" t="s">
        <v>52</v>
      </c>
      <c r="G106" s="427">
        <f t="shared" si="104"/>
        <v>629.85</v>
      </c>
      <c r="H106" s="427">
        <v>599.85</v>
      </c>
      <c r="I106" s="427">
        <v>30</v>
      </c>
      <c r="J106" s="428"/>
      <c r="K106" s="460">
        <f>+L106+M106</f>
        <v>1.7541000000000011</v>
      </c>
      <c r="L106" s="428"/>
      <c r="M106" s="428">
        <f>+I106-S106</f>
        <v>1.7541000000000011</v>
      </c>
      <c r="N106" s="460"/>
      <c r="O106" s="428"/>
      <c r="P106" s="428"/>
      <c r="Q106" s="444">
        <v>628.09590000000003</v>
      </c>
      <c r="R106" s="428">
        <v>599.85</v>
      </c>
      <c r="S106" s="428">
        <v>28.245899999999999</v>
      </c>
      <c r="T106" s="428"/>
      <c r="U106" s="428">
        <f t="shared" ref="U106:U116" si="124">+V106+W106</f>
        <v>628.09590000000003</v>
      </c>
      <c r="V106" s="428">
        <f t="shared" ref="V106:W116" si="125">+Y106+AB106+AE106</f>
        <v>599.85</v>
      </c>
      <c r="W106" s="428">
        <f t="shared" si="125"/>
        <v>28.245899999999999</v>
      </c>
      <c r="X106" s="425">
        <f t="shared" si="107"/>
        <v>572.4</v>
      </c>
      <c r="Y106" s="427">
        <v>558</v>
      </c>
      <c r="Z106" s="427">
        <v>14.4</v>
      </c>
      <c r="AA106" s="427">
        <f>+AB106+AC106</f>
        <v>55.695900000000002</v>
      </c>
      <c r="AB106" s="458">
        <v>41.85</v>
      </c>
      <c r="AC106" s="458">
        <f>15.6-1.7541</f>
        <v>13.8459</v>
      </c>
      <c r="AD106" s="427"/>
      <c r="AE106" s="458"/>
      <c r="AF106" s="458"/>
      <c r="AG106" s="427"/>
      <c r="AH106" s="458"/>
      <c r="AI106" s="458"/>
      <c r="AJ106" s="427"/>
      <c r="AK106" s="428"/>
      <c r="AL106" s="142"/>
      <c r="AM106" s="358">
        <f>+AM105-AG104</f>
        <v>1.7540999999996529</v>
      </c>
      <c r="AN106" s="358">
        <f t="shared" ref="AN106:AO106" si="126">+AN105-AH104</f>
        <v>0</v>
      </c>
      <c r="AO106" s="358">
        <f t="shared" si="126"/>
        <v>1.7540999999999869</v>
      </c>
    </row>
    <row r="107" spans="1:41" s="143" customFormat="1" ht="75">
      <c r="A107" s="138">
        <f t="shared" ref="A107:A118" si="127">+A106+1</f>
        <v>3</v>
      </c>
      <c r="B107" s="316" t="s">
        <v>230</v>
      </c>
      <c r="C107" s="138" t="s">
        <v>231</v>
      </c>
      <c r="D107" s="138"/>
      <c r="E107" s="138" t="s">
        <v>110</v>
      </c>
      <c r="F107" s="148" t="s">
        <v>52</v>
      </c>
      <c r="G107" s="427">
        <f t="shared" si="104"/>
        <v>269.85000000000002</v>
      </c>
      <c r="H107" s="427">
        <v>257.85000000000002</v>
      </c>
      <c r="I107" s="427">
        <v>12</v>
      </c>
      <c r="J107" s="428"/>
      <c r="K107" s="460">
        <f t="shared" ref="K107:K116" si="128">+G107-Q107</f>
        <v>0</v>
      </c>
      <c r="L107" s="428"/>
      <c r="M107" s="428"/>
      <c r="N107" s="460"/>
      <c r="O107" s="428"/>
      <c r="P107" s="428"/>
      <c r="Q107" s="444">
        <v>269.85000000000002</v>
      </c>
      <c r="R107" s="428">
        <v>257.85000000000002</v>
      </c>
      <c r="S107" s="428">
        <v>12</v>
      </c>
      <c r="T107" s="428"/>
      <c r="U107" s="428">
        <f t="shared" si="124"/>
        <v>269.85000000000002</v>
      </c>
      <c r="V107" s="428">
        <f t="shared" si="125"/>
        <v>257.85000000000002</v>
      </c>
      <c r="W107" s="428">
        <f t="shared" si="125"/>
        <v>12</v>
      </c>
      <c r="X107" s="425">
        <f t="shared" si="107"/>
        <v>269.85000000000002</v>
      </c>
      <c r="Y107" s="427">
        <v>257.85000000000002</v>
      </c>
      <c r="Z107" s="427">
        <v>12</v>
      </c>
      <c r="AA107" s="427"/>
      <c r="AB107" s="458"/>
      <c r="AC107" s="458"/>
      <c r="AD107" s="427"/>
      <c r="AE107" s="458"/>
      <c r="AF107" s="458"/>
      <c r="AG107" s="427"/>
      <c r="AH107" s="458"/>
      <c r="AI107" s="458"/>
      <c r="AJ107" s="427"/>
      <c r="AK107" s="428"/>
      <c r="AL107" s="142"/>
      <c r="AM107" s="358"/>
      <c r="AN107" s="358"/>
      <c r="AO107" s="358"/>
    </row>
    <row r="108" spans="1:41" s="143" customFormat="1" ht="60">
      <c r="A108" s="138">
        <f t="shared" si="127"/>
        <v>4</v>
      </c>
      <c r="B108" s="316" t="s">
        <v>232</v>
      </c>
      <c r="C108" s="138" t="s">
        <v>225</v>
      </c>
      <c r="D108" s="138"/>
      <c r="E108" s="138" t="s">
        <v>226</v>
      </c>
      <c r="F108" s="148" t="s">
        <v>53</v>
      </c>
      <c r="G108" s="427">
        <f t="shared" si="104"/>
        <v>357</v>
      </c>
      <c r="H108" s="427">
        <v>342</v>
      </c>
      <c r="I108" s="427">
        <v>15</v>
      </c>
      <c r="J108" s="428"/>
      <c r="K108" s="460"/>
      <c r="L108" s="428"/>
      <c r="M108" s="428"/>
      <c r="N108" s="460">
        <f>+O108+P108</f>
        <v>14.249999999999989</v>
      </c>
      <c r="O108" s="428">
        <f>+R108-H108</f>
        <v>7.5099999999999909</v>
      </c>
      <c r="P108" s="428">
        <f>+S108-I108</f>
        <v>6.7399999999999984</v>
      </c>
      <c r="Q108" s="444">
        <v>371.25</v>
      </c>
      <c r="R108" s="428">
        <v>349.51</v>
      </c>
      <c r="S108" s="428">
        <v>21.74</v>
      </c>
      <c r="T108" s="428"/>
      <c r="U108" s="428">
        <f t="shared" si="124"/>
        <v>371.25</v>
      </c>
      <c r="V108" s="428">
        <f t="shared" si="125"/>
        <v>349.51</v>
      </c>
      <c r="W108" s="428">
        <f t="shared" si="125"/>
        <v>21.74</v>
      </c>
      <c r="X108" s="425">
        <f t="shared" si="107"/>
        <v>0</v>
      </c>
      <c r="Y108" s="428"/>
      <c r="Z108" s="428"/>
      <c r="AA108" s="428">
        <f>+AB108+AC108</f>
        <v>371.25</v>
      </c>
      <c r="AB108" s="460">
        <v>349.51</v>
      </c>
      <c r="AC108" s="460">
        <v>21.74</v>
      </c>
      <c r="AD108" s="428"/>
      <c r="AE108" s="460"/>
      <c r="AF108" s="460"/>
      <c r="AG108" s="428"/>
      <c r="AH108" s="460"/>
      <c r="AI108" s="460"/>
      <c r="AJ108" s="428"/>
      <c r="AK108" s="428"/>
      <c r="AL108" s="142"/>
      <c r="AM108" s="358"/>
      <c r="AN108" s="358"/>
      <c r="AO108" s="358"/>
    </row>
    <row r="109" spans="1:41" s="143" customFormat="1" ht="75">
      <c r="A109" s="138">
        <f t="shared" si="127"/>
        <v>5</v>
      </c>
      <c r="B109" s="316" t="s">
        <v>233</v>
      </c>
      <c r="C109" s="138" t="s">
        <v>231</v>
      </c>
      <c r="D109" s="138"/>
      <c r="E109" s="138" t="s">
        <v>110</v>
      </c>
      <c r="F109" s="148" t="s">
        <v>53</v>
      </c>
      <c r="G109" s="427">
        <f t="shared" si="104"/>
        <v>359.1</v>
      </c>
      <c r="H109" s="427">
        <v>342</v>
      </c>
      <c r="I109" s="427">
        <v>17.100000000000001</v>
      </c>
      <c r="J109" s="428"/>
      <c r="K109" s="460"/>
      <c r="L109" s="428"/>
      <c r="M109" s="428"/>
      <c r="N109" s="460">
        <f t="shared" ref="N109:N110" si="129">+O109+P109</f>
        <v>5.2500000000000071</v>
      </c>
      <c r="O109" s="428">
        <f t="shared" ref="O109:O110" si="130">+R109-H109</f>
        <v>3.6800000000000068</v>
      </c>
      <c r="P109" s="428">
        <f t="shared" ref="P109:P110" si="131">+S109-I109</f>
        <v>1.5700000000000003</v>
      </c>
      <c r="Q109" s="444">
        <v>364.35</v>
      </c>
      <c r="R109" s="428">
        <v>345.68</v>
      </c>
      <c r="S109" s="428">
        <v>18.670000000000002</v>
      </c>
      <c r="T109" s="428"/>
      <c r="U109" s="428">
        <f t="shared" si="124"/>
        <v>364.35</v>
      </c>
      <c r="V109" s="428">
        <f t="shared" si="125"/>
        <v>345.68</v>
      </c>
      <c r="W109" s="428">
        <f t="shared" si="125"/>
        <v>18.670000000000002</v>
      </c>
      <c r="X109" s="425">
        <f t="shared" si="107"/>
        <v>0</v>
      </c>
      <c r="Y109" s="428"/>
      <c r="Z109" s="428"/>
      <c r="AA109" s="428">
        <f>+AB109+AC109</f>
        <v>364.35</v>
      </c>
      <c r="AB109" s="460">
        <v>345.68</v>
      </c>
      <c r="AC109" s="460">
        <v>18.670000000000002</v>
      </c>
      <c r="AD109" s="428"/>
      <c r="AE109" s="460"/>
      <c r="AF109" s="460"/>
      <c r="AG109" s="428"/>
      <c r="AH109" s="460"/>
      <c r="AI109" s="460"/>
      <c r="AJ109" s="428"/>
      <c r="AK109" s="428"/>
      <c r="AL109" s="142"/>
      <c r="AM109" s="358"/>
      <c r="AN109" s="358"/>
      <c r="AO109" s="358"/>
    </row>
    <row r="110" spans="1:41" s="143" customFormat="1" ht="75">
      <c r="A110" s="138">
        <f t="shared" si="127"/>
        <v>6</v>
      </c>
      <c r="B110" s="316" t="s">
        <v>234</v>
      </c>
      <c r="C110" s="138" t="s">
        <v>231</v>
      </c>
      <c r="D110" s="138"/>
      <c r="E110" s="138" t="s">
        <v>235</v>
      </c>
      <c r="F110" s="148" t="s">
        <v>53</v>
      </c>
      <c r="G110" s="427">
        <f t="shared" si="104"/>
        <v>320</v>
      </c>
      <c r="H110" s="427">
        <v>300</v>
      </c>
      <c r="I110" s="427">
        <v>20</v>
      </c>
      <c r="J110" s="428"/>
      <c r="K110" s="460"/>
      <c r="L110" s="428"/>
      <c r="M110" s="428"/>
      <c r="N110" s="460">
        <f t="shared" si="129"/>
        <v>49.3</v>
      </c>
      <c r="O110" s="428">
        <f t="shared" si="130"/>
        <v>49</v>
      </c>
      <c r="P110" s="428">
        <f t="shared" si="131"/>
        <v>0.30000000000000071</v>
      </c>
      <c r="Q110" s="444">
        <v>369.3</v>
      </c>
      <c r="R110" s="428">
        <v>349</v>
      </c>
      <c r="S110" s="428">
        <v>20.3</v>
      </c>
      <c r="T110" s="428"/>
      <c r="U110" s="428">
        <f t="shared" si="124"/>
        <v>369.3</v>
      </c>
      <c r="V110" s="428">
        <f t="shared" si="125"/>
        <v>349</v>
      </c>
      <c r="W110" s="428">
        <f t="shared" si="125"/>
        <v>20.3</v>
      </c>
      <c r="X110" s="425">
        <f t="shared" si="107"/>
        <v>0</v>
      </c>
      <c r="Y110" s="428"/>
      <c r="Z110" s="428"/>
      <c r="AA110" s="428"/>
      <c r="AB110" s="460"/>
      <c r="AC110" s="460"/>
      <c r="AD110" s="428">
        <f>+AE110+AF110</f>
        <v>369.3</v>
      </c>
      <c r="AE110" s="460">
        <v>349</v>
      </c>
      <c r="AF110" s="460">
        <v>20.3</v>
      </c>
      <c r="AG110" s="428"/>
      <c r="AH110" s="460"/>
      <c r="AI110" s="460"/>
      <c r="AJ110" s="428"/>
      <c r="AK110" s="428"/>
      <c r="AL110" s="142"/>
      <c r="AM110" s="358"/>
      <c r="AN110" s="358"/>
      <c r="AO110" s="358"/>
    </row>
    <row r="111" spans="1:41" s="143" customFormat="1" ht="45">
      <c r="A111" s="138">
        <f t="shared" si="127"/>
        <v>7</v>
      </c>
      <c r="B111" s="316" t="s">
        <v>236</v>
      </c>
      <c r="C111" s="138" t="s">
        <v>228</v>
      </c>
      <c r="D111" s="138"/>
      <c r="E111" s="138" t="s">
        <v>237</v>
      </c>
      <c r="F111" s="148" t="s">
        <v>53</v>
      </c>
      <c r="G111" s="427">
        <f t="shared" si="104"/>
        <v>630</v>
      </c>
      <c r="H111" s="427">
        <v>600</v>
      </c>
      <c r="I111" s="427">
        <v>30</v>
      </c>
      <c r="J111" s="428"/>
      <c r="K111" s="460">
        <f t="shared" si="128"/>
        <v>260.7</v>
      </c>
      <c r="L111" s="428">
        <f>+H111-R111</f>
        <v>251</v>
      </c>
      <c r="M111" s="428">
        <f>+I111-S111</f>
        <v>9.6999999999999993</v>
      </c>
      <c r="N111" s="460"/>
      <c r="O111" s="428"/>
      <c r="P111" s="428"/>
      <c r="Q111" s="444">
        <v>369.3</v>
      </c>
      <c r="R111" s="428">
        <v>349</v>
      </c>
      <c r="S111" s="428">
        <v>20.3</v>
      </c>
      <c r="T111" s="428"/>
      <c r="U111" s="428">
        <f t="shared" si="124"/>
        <v>369.3</v>
      </c>
      <c r="V111" s="428">
        <f t="shared" si="125"/>
        <v>349</v>
      </c>
      <c r="W111" s="428">
        <f t="shared" si="125"/>
        <v>20.3</v>
      </c>
      <c r="X111" s="425">
        <f t="shared" si="107"/>
        <v>0</v>
      </c>
      <c r="Y111" s="428"/>
      <c r="Z111" s="428"/>
      <c r="AA111" s="428"/>
      <c r="AB111" s="460"/>
      <c r="AC111" s="460"/>
      <c r="AD111" s="428">
        <f>+AE111+AF111</f>
        <v>369.3</v>
      </c>
      <c r="AE111" s="460">
        <v>349</v>
      </c>
      <c r="AF111" s="460">
        <v>20.3</v>
      </c>
      <c r="AG111" s="428"/>
      <c r="AH111" s="460"/>
      <c r="AI111" s="460"/>
      <c r="AJ111" s="428"/>
      <c r="AK111" s="428"/>
      <c r="AL111" s="142"/>
      <c r="AM111" s="358"/>
      <c r="AN111" s="358"/>
      <c r="AO111" s="358"/>
    </row>
    <row r="112" spans="1:41" s="143" customFormat="1" ht="75">
      <c r="A112" s="138">
        <f t="shared" si="127"/>
        <v>8</v>
      </c>
      <c r="B112" s="316" t="s">
        <v>242</v>
      </c>
      <c r="C112" s="138" t="s">
        <v>225</v>
      </c>
      <c r="D112" s="138"/>
      <c r="E112" s="138" t="s">
        <v>104</v>
      </c>
      <c r="F112" s="138" t="s">
        <v>54</v>
      </c>
      <c r="G112" s="427">
        <f>H112+I112</f>
        <v>557.79999999999995</v>
      </c>
      <c r="H112" s="427">
        <v>532.79999999999995</v>
      </c>
      <c r="I112" s="427">
        <v>25</v>
      </c>
      <c r="J112" s="428"/>
      <c r="K112" s="460">
        <f t="shared" ref="K112" si="132">+G112-Q112</f>
        <v>188.49999999999994</v>
      </c>
      <c r="L112" s="428">
        <f>+H112-R112</f>
        <v>183.79999999999995</v>
      </c>
      <c r="M112" s="428">
        <f>+I112-S112</f>
        <v>4.6999999999999993</v>
      </c>
      <c r="N112" s="460"/>
      <c r="O112" s="428"/>
      <c r="P112" s="428"/>
      <c r="Q112" s="444">
        <v>369.3</v>
      </c>
      <c r="R112" s="428">
        <v>349</v>
      </c>
      <c r="S112" s="428">
        <v>20.3</v>
      </c>
      <c r="T112" s="428"/>
      <c r="U112" s="428">
        <f>+V112+W112</f>
        <v>369.3</v>
      </c>
      <c r="V112" s="428">
        <f>+Y112+AB112+AE112</f>
        <v>349</v>
      </c>
      <c r="W112" s="428">
        <f>+Z112+AC112+AF112</f>
        <v>20.3</v>
      </c>
      <c r="X112" s="425">
        <f>Y112+Z112</f>
        <v>0</v>
      </c>
      <c r="Y112" s="428"/>
      <c r="Z112" s="428"/>
      <c r="AA112" s="428"/>
      <c r="AB112" s="460"/>
      <c r="AC112" s="460"/>
      <c r="AD112" s="428">
        <f>+AE112+AF112</f>
        <v>369.3</v>
      </c>
      <c r="AE112" s="460">
        <v>349</v>
      </c>
      <c r="AF112" s="460">
        <v>20.3</v>
      </c>
      <c r="AG112" s="428"/>
      <c r="AH112" s="460"/>
      <c r="AI112" s="460"/>
      <c r="AJ112" s="428"/>
      <c r="AK112" s="428"/>
      <c r="AL112" s="142"/>
      <c r="AM112" s="358"/>
      <c r="AN112" s="358"/>
      <c r="AO112" s="358"/>
    </row>
    <row r="113" spans="1:41" s="143" customFormat="1" ht="75">
      <c r="A113" s="138">
        <f t="shared" si="127"/>
        <v>9</v>
      </c>
      <c r="B113" s="316" t="s">
        <v>238</v>
      </c>
      <c r="C113" s="138" t="s">
        <v>225</v>
      </c>
      <c r="D113" s="138"/>
      <c r="E113" s="138" t="s">
        <v>239</v>
      </c>
      <c r="F113" s="148" t="s">
        <v>53</v>
      </c>
      <c r="G113" s="427">
        <f t="shared" si="104"/>
        <v>315</v>
      </c>
      <c r="H113" s="427">
        <v>300</v>
      </c>
      <c r="I113" s="427">
        <v>15</v>
      </c>
      <c r="J113" s="428"/>
      <c r="K113" s="460">
        <f t="shared" si="128"/>
        <v>0</v>
      </c>
      <c r="L113" s="428"/>
      <c r="M113" s="428"/>
      <c r="N113" s="460"/>
      <c r="O113" s="428"/>
      <c r="P113" s="428"/>
      <c r="Q113" s="427">
        <f t="shared" ref="Q113:Q116" si="133">R113+S113</f>
        <v>315</v>
      </c>
      <c r="R113" s="427">
        <v>300</v>
      </c>
      <c r="S113" s="427">
        <v>15</v>
      </c>
      <c r="T113" s="428"/>
      <c r="U113" s="428">
        <f t="shared" si="124"/>
        <v>0</v>
      </c>
      <c r="V113" s="428">
        <f t="shared" si="125"/>
        <v>0</v>
      </c>
      <c r="W113" s="428">
        <f t="shared" si="125"/>
        <v>0</v>
      </c>
      <c r="X113" s="425">
        <f t="shared" si="107"/>
        <v>0</v>
      </c>
      <c r="Y113" s="428"/>
      <c r="Z113" s="428"/>
      <c r="AA113" s="428"/>
      <c r="AB113" s="460"/>
      <c r="AC113" s="460"/>
      <c r="AD113" s="428"/>
      <c r="AE113" s="460"/>
      <c r="AF113" s="460"/>
      <c r="AG113" s="427">
        <f t="shared" ref="AG113:AG114" si="134">AH113+AI113</f>
        <v>315</v>
      </c>
      <c r="AH113" s="427">
        <v>300</v>
      </c>
      <c r="AI113" s="427">
        <v>15</v>
      </c>
      <c r="AJ113" s="428"/>
      <c r="AK113" s="428"/>
      <c r="AL113" s="142"/>
      <c r="AM113" s="358"/>
      <c r="AN113" s="358"/>
      <c r="AO113" s="358"/>
    </row>
    <row r="114" spans="1:41" s="143" customFormat="1" ht="45">
      <c r="A114" s="138">
        <f t="shared" si="127"/>
        <v>10</v>
      </c>
      <c r="B114" s="316" t="s">
        <v>240</v>
      </c>
      <c r="C114" s="138" t="s">
        <v>231</v>
      </c>
      <c r="D114" s="138"/>
      <c r="E114" s="138" t="s">
        <v>241</v>
      </c>
      <c r="F114" s="138" t="s">
        <v>54</v>
      </c>
      <c r="G114" s="427">
        <f t="shared" si="104"/>
        <v>315</v>
      </c>
      <c r="H114" s="427">
        <v>300</v>
      </c>
      <c r="I114" s="427">
        <v>15</v>
      </c>
      <c r="J114" s="428"/>
      <c r="K114" s="460">
        <f t="shared" si="128"/>
        <v>63.300000000000011</v>
      </c>
      <c r="L114" s="428">
        <f>+H114-R114</f>
        <v>62.72</v>
      </c>
      <c r="M114" s="428">
        <f>+I114-S114</f>
        <v>0.58000000000000007</v>
      </c>
      <c r="N114" s="460"/>
      <c r="O114" s="428"/>
      <c r="P114" s="428"/>
      <c r="Q114" s="427">
        <f t="shared" si="133"/>
        <v>251.7</v>
      </c>
      <c r="R114" s="427">
        <v>237.28</v>
      </c>
      <c r="S114" s="427">
        <v>14.42</v>
      </c>
      <c r="T114" s="428"/>
      <c r="U114" s="428">
        <f t="shared" si="124"/>
        <v>0</v>
      </c>
      <c r="V114" s="428">
        <f t="shared" si="125"/>
        <v>0</v>
      </c>
      <c r="W114" s="428">
        <f t="shared" si="125"/>
        <v>0</v>
      </c>
      <c r="X114" s="425">
        <f t="shared" si="107"/>
        <v>0</v>
      </c>
      <c r="Y114" s="428"/>
      <c r="Z114" s="428"/>
      <c r="AA114" s="428"/>
      <c r="AB114" s="460"/>
      <c r="AC114" s="460"/>
      <c r="AD114" s="428"/>
      <c r="AE114" s="460"/>
      <c r="AF114" s="460"/>
      <c r="AG114" s="427">
        <f t="shared" si="134"/>
        <v>251.7</v>
      </c>
      <c r="AH114" s="427">
        <v>237.28</v>
      </c>
      <c r="AI114" s="427">
        <v>14.42</v>
      </c>
      <c r="AJ114" s="428"/>
      <c r="AK114" s="428"/>
      <c r="AL114" s="142"/>
      <c r="AM114" s="358"/>
      <c r="AN114" s="358"/>
      <c r="AO114" s="358"/>
    </row>
    <row r="115" spans="1:41" s="143" customFormat="1" ht="75">
      <c r="A115" s="138">
        <f t="shared" si="127"/>
        <v>11</v>
      </c>
      <c r="B115" s="316" t="s">
        <v>243</v>
      </c>
      <c r="C115" s="138" t="s">
        <v>231</v>
      </c>
      <c r="D115" s="138"/>
      <c r="E115" s="138" t="s">
        <v>159</v>
      </c>
      <c r="F115" s="138" t="s">
        <v>55</v>
      </c>
      <c r="G115" s="427">
        <f t="shared" si="104"/>
        <v>244.8</v>
      </c>
      <c r="H115" s="427">
        <v>232.8</v>
      </c>
      <c r="I115" s="427">
        <v>12</v>
      </c>
      <c r="J115" s="428"/>
      <c r="K115" s="460">
        <f t="shared" si="128"/>
        <v>0</v>
      </c>
      <c r="L115" s="428"/>
      <c r="M115" s="428"/>
      <c r="N115" s="460"/>
      <c r="O115" s="428"/>
      <c r="P115" s="428"/>
      <c r="Q115" s="427">
        <f t="shared" si="133"/>
        <v>244.8</v>
      </c>
      <c r="R115" s="427">
        <v>232.8</v>
      </c>
      <c r="S115" s="427">
        <v>12</v>
      </c>
      <c r="T115" s="428"/>
      <c r="U115" s="428">
        <f t="shared" si="124"/>
        <v>0</v>
      </c>
      <c r="V115" s="428">
        <f t="shared" si="125"/>
        <v>0</v>
      </c>
      <c r="W115" s="428">
        <f t="shared" si="125"/>
        <v>0</v>
      </c>
      <c r="X115" s="425">
        <f t="shared" si="107"/>
        <v>0</v>
      </c>
      <c r="Y115" s="428"/>
      <c r="Z115" s="428"/>
      <c r="AA115" s="428"/>
      <c r="AB115" s="460"/>
      <c r="AC115" s="460"/>
      <c r="AD115" s="428"/>
      <c r="AE115" s="460"/>
      <c r="AF115" s="460"/>
      <c r="AG115" s="427">
        <f t="shared" ref="AG115:AG116" si="135">AH115+AI115</f>
        <v>244.8</v>
      </c>
      <c r="AH115" s="427">
        <v>232.8</v>
      </c>
      <c r="AI115" s="427">
        <v>12</v>
      </c>
      <c r="AJ115" s="428"/>
      <c r="AK115" s="428"/>
      <c r="AL115" s="142"/>
      <c r="AM115" s="358"/>
      <c r="AN115" s="358"/>
      <c r="AO115" s="358"/>
    </row>
    <row r="116" spans="1:41" s="143" customFormat="1" ht="75">
      <c r="A116" s="138">
        <f t="shared" si="127"/>
        <v>12</v>
      </c>
      <c r="B116" s="316" t="s">
        <v>244</v>
      </c>
      <c r="C116" s="138" t="s">
        <v>228</v>
      </c>
      <c r="D116" s="138"/>
      <c r="E116" s="138" t="s">
        <v>159</v>
      </c>
      <c r="F116" s="138" t="s">
        <v>55</v>
      </c>
      <c r="G116" s="427">
        <f t="shared" si="104"/>
        <v>244.8</v>
      </c>
      <c r="H116" s="427">
        <v>232.8</v>
      </c>
      <c r="I116" s="427">
        <v>12</v>
      </c>
      <c r="J116" s="428"/>
      <c r="K116" s="460">
        <f t="shared" si="128"/>
        <v>0</v>
      </c>
      <c r="L116" s="428"/>
      <c r="M116" s="428"/>
      <c r="N116" s="460"/>
      <c r="O116" s="428"/>
      <c r="P116" s="428"/>
      <c r="Q116" s="427">
        <f t="shared" si="133"/>
        <v>244.8</v>
      </c>
      <c r="R116" s="427">
        <v>232.8</v>
      </c>
      <c r="S116" s="427">
        <v>12</v>
      </c>
      <c r="T116" s="428"/>
      <c r="U116" s="428">
        <f t="shared" si="124"/>
        <v>0</v>
      </c>
      <c r="V116" s="428">
        <f t="shared" si="125"/>
        <v>0</v>
      </c>
      <c r="W116" s="428">
        <f t="shared" si="125"/>
        <v>0</v>
      </c>
      <c r="X116" s="425">
        <f t="shared" si="107"/>
        <v>0</v>
      </c>
      <c r="Y116" s="428"/>
      <c r="Z116" s="428"/>
      <c r="AA116" s="428"/>
      <c r="AB116" s="460"/>
      <c r="AC116" s="460"/>
      <c r="AD116" s="428"/>
      <c r="AE116" s="460"/>
      <c r="AF116" s="460"/>
      <c r="AG116" s="427">
        <f t="shared" si="135"/>
        <v>244.8</v>
      </c>
      <c r="AH116" s="427">
        <v>232.8</v>
      </c>
      <c r="AI116" s="427">
        <v>12</v>
      </c>
      <c r="AJ116" s="428"/>
      <c r="AK116" s="428"/>
      <c r="AL116" s="142"/>
      <c r="AM116" s="358"/>
      <c r="AN116" s="358"/>
      <c r="AO116" s="358"/>
    </row>
    <row r="117" spans="1:41" s="143" customFormat="1" ht="45">
      <c r="A117" s="138">
        <f t="shared" si="127"/>
        <v>13</v>
      </c>
      <c r="B117" s="316" t="s">
        <v>1144</v>
      </c>
      <c r="C117" s="138" t="s">
        <v>228</v>
      </c>
      <c r="D117" s="138"/>
      <c r="E117" s="138"/>
      <c r="F117" s="138" t="s">
        <v>55</v>
      </c>
      <c r="G117" s="427"/>
      <c r="H117" s="427"/>
      <c r="I117" s="427"/>
      <c r="J117" s="428"/>
      <c r="K117" s="460"/>
      <c r="L117" s="428"/>
      <c r="M117" s="428"/>
      <c r="N117" s="428">
        <f>+O117+P117</f>
        <v>257.80410000000001</v>
      </c>
      <c r="O117" s="460">
        <v>252.4</v>
      </c>
      <c r="P117" s="460">
        <f>3.65+1.7541</f>
        <v>5.4040999999999997</v>
      </c>
      <c r="Q117" s="428">
        <f>+R117+S117</f>
        <v>257.80410000000001</v>
      </c>
      <c r="R117" s="460">
        <v>252.4</v>
      </c>
      <c r="S117" s="460">
        <f>3.65+1.7541</f>
        <v>5.4040999999999997</v>
      </c>
      <c r="T117" s="503" t="s">
        <v>1169</v>
      </c>
      <c r="U117" s="428"/>
      <c r="V117" s="428"/>
      <c r="W117" s="428"/>
      <c r="X117" s="425"/>
      <c r="Y117" s="428"/>
      <c r="Z117" s="428"/>
      <c r="AA117" s="428"/>
      <c r="AB117" s="460"/>
      <c r="AC117" s="460"/>
      <c r="AD117" s="428"/>
      <c r="AE117" s="460"/>
      <c r="AF117" s="460"/>
      <c r="AG117" s="428">
        <f>+AH117+AI117</f>
        <v>256.05</v>
      </c>
      <c r="AH117" s="460">
        <v>252.4</v>
      </c>
      <c r="AI117" s="460">
        <v>3.65</v>
      </c>
      <c r="AJ117" s="428"/>
      <c r="AK117" s="428"/>
      <c r="AL117" s="142"/>
      <c r="AM117" s="358"/>
      <c r="AN117" s="358"/>
      <c r="AO117" s="358"/>
    </row>
    <row r="118" spans="1:41" s="143" customFormat="1" ht="45">
      <c r="A118" s="138">
        <f t="shared" si="127"/>
        <v>14</v>
      </c>
      <c r="B118" s="316" t="s">
        <v>1145</v>
      </c>
      <c r="C118" s="138" t="s">
        <v>225</v>
      </c>
      <c r="D118" s="138"/>
      <c r="E118" s="138"/>
      <c r="F118" s="138" t="s">
        <v>55</v>
      </c>
      <c r="G118" s="427"/>
      <c r="H118" s="427"/>
      <c r="I118" s="427"/>
      <c r="J118" s="428"/>
      <c r="K118" s="460"/>
      <c r="L118" s="428"/>
      <c r="M118" s="428"/>
      <c r="N118" s="428">
        <f>+O118+P118</f>
        <v>187.65</v>
      </c>
      <c r="O118" s="460">
        <v>184.93</v>
      </c>
      <c r="P118" s="460">
        <v>2.72</v>
      </c>
      <c r="Q118" s="428">
        <f>+R118+S118</f>
        <v>187.65</v>
      </c>
      <c r="R118" s="460">
        <v>184.93</v>
      </c>
      <c r="S118" s="460">
        <v>2.72</v>
      </c>
      <c r="T118" s="503" t="s">
        <v>1169</v>
      </c>
      <c r="U118" s="428"/>
      <c r="V118" s="428"/>
      <c r="W118" s="428"/>
      <c r="X118" s="425"/>
      <c r="Y118" s="428"/>
      <c r="Z118" s="428"/>
      <c r="AA118" s="428"/>
      <c r="AB118" s="460"/>
      <c r="AC118" s="460"/>
      <c r="AD118" s="428"/>
      <c r="AE118" s="460"/>
      <c r="AF118" s="460"/>
      <c r="AG118" s="428">
        <f>+AH118+AI118</f>
        <v>187.65</v>
      </c>
      <c r="AH118" s="460">
        <v>184.93</v>
      </c>
      <c r="AI118" s="460">
        <v>2.72</v>
      </c>
      <c r="AJ118" s="428"/>
      <c r="AK118" s="428"/>
      <c r="AL118" s="142"/>
      <c r="AM118" s="358"/>
      <c r="AN118" s="358"/>
      <c r="AO118" s="358"/>
    </row>
    <row r="119" spans="1:41" s="153" customFormat="1" ht="23.25" customHeight="1">
      <c r="A119" s="403" t="s">
        <v>994</v>
      </c>
      <c r="B119" s="483" t="s">
        <v>246</v>
      </c>
      <c r="C119" s="404"/>
      <c r="D119" s="404"/>
      <c r="E119" s="405">
        <v>0</v>
      </c>
      <c r="F119" s="405"/>
      <c r="G119" s="432">
        <f>SUM(G120:G134)</f>
        <v>10104.369999999999</v>
      </c>
      <c r="H119" s="432">
        <f t="shared" ref="H119:T119" si="136">SUM(H120:H134)</f>
        <v>9623.2099999999991</v>
      </c>
      <c r="I119" s="432">
        <f t="shared" si="136"/>
        <v>481.15999999999997</v>
      </c>
      <c r="J119" s="432">
        <f t="shared" si="136"/>
        <v>0</v>
      </c>
      <c r="K119" s="432">
        <f t="shared" si="136"/>
        <v>995.16000000000008</v>
      </c>
      <c r="L119" s="432">
        <f t="shared" si="136"/>
        <v>949.46</v>
      </c>
      <c r="M119" s="432">
        <f t="shared" si="136"/>
        <v>45.7</v>
      </c>
      <c r="N119" s="432">
        <f t="shared" si="136"/>
        <v>995.15999999999985</v>
      </c>
      <c r="O119" s="432">
        <f t="shared" si="136"/>
        <v>949.45999999999992</v>
      </c>
      <c r="P119" s="432">
        <f t="shared" si="136"/>
        <v>45.699999999999996</v>
      </c>
      <c r="Q119" s="432">
        <f t="shared" si="136"/>
        <v>10104.369999999999</v>
      </c>
      <c r="R119" s="432">
        <f t="shared" si="136"/>
        <v>9623.2099999999991</v>
      </c>
      <c r="S119" s="432">
        <f t="shared" si="136"/>
        <v>481.15999999999997</v>
      </c>
      <c r="T119" s="432">
        <f t="shared" si="136"/>
        <v>0</v>
      </c>
      <c r="U119" s="432">
        <f t="shared" ref="U119:AF119" si="137">SUM(U120:U129)</f>
        <v>6749.45</v>
      </c>
      <c r="V119" s="432">
        <f t="shared" si="137"/>
        <v>6398.1</v>
      </c>
      <c r="W119" s="432">
        <f t="shared" si="137"/>
        <v>351.34999999999997</v>
      </c>
      <c r="X119" s="426">
        <f t="shared" si="137"/>
        <v>1822.1</v>
      </c>
      <c r="Y119" s="432">
        <f t="shared" si="137"/>
        <v>1732.1</v>
      </c>
      <c r="Z119" s="432">
        <f t="shared" si="137"/>
        <v>90</v>
      </c>
      <c r="AA119" s="426">
        <f t="shared" si="137"/>
        <v>2447.25</v>
      </c>
      <c r="AB119" s="432">
        <f t="shared" si="137"/>
        <v>2321.9</v>
      </c>
      <c r="AC119" s="432">
        <f t="shared" si="137"/>
        <v>125.35</v>
      </c>
      <c r="AD119" s="426">
        <f t="shared" si="137"/>
        <v>2480.1</v>
      </c>
      <c r="AE119" s="432">
        <f t="shared" si="137"/>
        <v>2344.1</v>
      </c>
      <c r="AF119" s="432">
        <f t="shared" si="137"/>
        <v>136</v>
      </c>
      <c r="AG119" s="432">
        <f>SUM(AG120:AG134)</f>
        <v>3354.92</v>
      </c>
      <c r="AH119" s="432">
        <f>SUM(AH120:AH134)</f>
        <v>3225.11</v>
      </c>
      <c r="AI119" s="432">
        <f>SUM(AI120:AI134)</f>
        <v>129.81</v>
      </c>
      <c r="AJ119" s="432"/>
      <c r="AK119" s="432">
        <f>SUM(AK120:AK129)</f>
        <v>0</v>
      </c>
      <c r="AL119" s="152"/>
      <c r="AM119" s="361">
        <f>+'NĂM 2022'!K50+'NĂM 2023'!N52+'NĂM 2024'!J51+'NĂM 2025'!J46</f>
        <v>10104.369999999999</v>
      </c>
      <c r="AN119" s="361">
        <f>+'NĂM 2022'!L50+'NĂM 2023'!O52+'NĂM 2024'!K51+'NĂM 2025'!K46</f>
        <v>9623.2099999999991</v>
      </c>
      <c r="AO119" s="361">
        <f>+'NĂM 2022'!M50+'NĂM 2023'!P52+'NĂM 2024'!L51+'NĂM 2025'!L46</f>
        <v>481.15999999999997</v>
      </c>
    </row>
    <row r="120" spans="1:41" s="158" customFormat="1" ht="36" customHeight="1">
      <c r="A120" s="132">
        <v>1</v>
      </c>
      <c r="B120" s="325" t="s">
        <v>813</v>
      </c>
      <c r="C120" s="157" t="s">
        <v>814</v>
      </c>
      <c r="D120" s="157" t="s">
        <v>815</v>
      </c>
      <c r="E120" s="157" t="s">
        <v>909</v>
      </c>
      <c r="F120" s="132" t="s">
        <v>52</v>
      </c>
      <c r="G120" s="429">
        <f>H120+I120</f>
        <v>766.5</v>
      </c>
      <c r="H120" s="429">
        <v>730</v>
      </c>
      <c r="I120" s="429">
        <v>36.5</v>
      </c>
      <c r="J120" s="429"/>
      <c r="K120" s="462">
        <f>+L120+M120</f>
        <v>67.899999999999977</v>
      </c>
      <c r="L120" s="429">
        <f>+H120-R120</f>
        <v>67.899999999999977</v>
      </c>
      <c r="M120" s="429">
        <f>+I120-S120</f>
        <v>0</v>
      </c>
      <c r="N120" s="462"/>
      <c r="O120" s="429"/>
      <c r="P120" s="429"/>
      <c r="Q120" s="429">
        <v>698.6</v>
      </c>
      <c r="R120" s="429">
        <v>662.1</v>
      </c>
      <c r="S120" s="429">
        <v>36.5</v>
      </c>
      <c r="T120" s="429"/>
      <c r="U120" s="429">
        <f>+V120+W120</f>
        <v>698.6</v>
      </c>
      <c r="V120" s="429">
        <f t="shared" ref="V120:W129" si="138">+Y120+AB120+AE120</f>
        <v>662.1</v>
      </c>
      <c r="W120" s="429">
        <f t="shared" si="138"/>
        <v>36.5</v>
      </c>
      <c r="X120" s="481">
        <f>Y120+Z120</f>
        <v>698.6</v>
      </c>
      <c r="Y120" s="429">
        <v>662.1</v>
      </c>
      <c r="Z120" s="429">
        <v>36.5</v>
      </c>
      <c r="AA120" s="429"/>
      <c r="AB120" s="462"/>
      <c r="AC120" s="462"/>
      <c r="AD120" s="429"/>
      <c r="AE120" s="462"/>
      <c r="AF120" s="462"/>
      <c r="AG120" s="429"/>
      <c r="AH120" s="462"/>
      <c r="AI120" s="462"/>
      <c r="AJ120" s="429"/>
      <c r="AK120" s="429"/>
      <c r="AL120" s="132"/>
      <c r="AM120" s="492">
        <f>+G119-U119</f>
        <v>3354.9199999999992</v>
      </c>
      <c r="AN120" s="492">
        <f>+H119-V119</f>
        <v>3225.1099999999988</v>
      </c>
      <c r="AO120" s="492">
        <f>+I119-W119</f>
        <v>129.81</v>
      </c>
    </row>
    <row r="121" spans="1:41" s="158" customFormat="1" ht="75.75" customHeight="1">
      <c r="A121" s="132">
        <f>+A120+1</f>
        <v>2</v>
      </c>
      <c r="B121" s="325" t="s">
        <v>910</v>
      </c>
      <c r="C121" s="157" t="s">
        <v>911</v>
      </c>
      <c r="D121" s="157" t="s">
        <v>816</v>
      </c>
      <c r="E121" s="157" t="s">
        <v>341</v>
      </c>
      <c r="F121" s="132" t="s">
        <v>52</v>
      </c>
      <c r="G121" s="429">
        <f t="shared" ref="G121:G122" si="139">H121+I121</f>
        <v>1123.5</v>
      </c>
      <c r="H121" s="429">
        <v>1070</v>
      </c>
      <c r="I121" s="429">
        <v>53.5</v>
      </c>
      <c r="J121" s="429"/>
      <c r="K121" s="462">
        <f t="shared" ref="K121:K132" si="140">+G121-Q121</f>
        <v>0</v>
      </c>
      <c r="L121" s="429"/>
      <c r="M121" s="429"/>
      <c r="N121" s="462"/>
      <c r="O121" s="429"/>
      <c r="P121" s="429"/>
      <c r="Q121" s="429">
        <v>1123.5</v>
      </c>
      <c r="R121" s="429">
        <v>1070</v>
      </c>
      <c r="S121" s="429">
        <v>53.5</v>
      </c>
      <c r="T121" s="429"/>
      <c r="U121" s="429">
        <f>+V121+W121</f>
        <v>1123.5</v>
      </c>
      <c r="V121" s="429">
        <f t="shared" si="138"/>
        <v>1070</v>
      </c>
      <c r="W121" s="429">
        <f t="shared" si="138"/>
        <v>53.5</v>
      </c>
      <c r="X121" s="481">
        <f>Y121+Z121</f>
        <v>1123.5</v>
      </c>
      <c r="Y121" s="429">
        <v>1070</v>
      </c>
      <c r="Z121" s="429">
        <v>53.5</v>
      </c>
      <c r="AA121" s="429"/>
      <c r="AB121" s="462"/>
      <c r="AC121" s="462"/>
      <c r="AD121" s="429"/>
      <c r="AE121" s="462"/>
      <c r="AF121" s="462"/>
      <c r="AG121" s="429"/>
      <c r="AH121" s="462"/>
      <c r="AI121" s="462"/>
      <c r="AJ121" s="429"/>
      <c r="AK121" s="429"/>
      <c r="AL121" s="132"/>
      <c r="AM121" s="491">
        <f>+AM120-AG119</f>
        <v>0</v>
      </c>
      <c r="AN121" s="491">
        <f t="shared" ref="AN121:AO121" si="141">+AN120-AH119</f>
        <v>0</v>
      </c>
      <c r="AO121" s="491">
        <f t="shared" si="141"/>
        <v>0</v>
      </c>
    </row>
    <row r="122" spans="1:41" s="143" customFormat="1" ht="75">
      <c r="A122" s="132">
        <f t="shared" ref="A122:A134" si="142">+A121+1</f>
        <v>3</v>
      </c>
      <c r="B122" s="316" t="s">
        <v>247</v>
      </c>
      <c r="C122" s="138" t="s">
        <v>248</v>
      </c>
      <c r="D122" s="138"/>
      <c r="E122" s="138" t="s">
        <v>208</v>
      </c>
      <c r="F122" s="138">
        <v>2023</v>
      </c>
      <c r="G122" s="427">
        <f t="shared" si="139"/>
        <v>315</v>
      </c>
      <c r="H122" s="427">
        <v>300</v>
      </c>
      <c r="I122" s="427">
        <v>15</v>
      </c>
      <c r="J122" s="428"/>
      <c r="K122" s="462">
        <f t="shared" si="140"/>
        <v>0</v>
      </c>
      <c r="L122" s="428"/>
      <c r="M122" s="428"/>
      <c r="N122" s="460"/>
      <c r="O122" s="428"/>
      <c r="P122" s="428"/>
      <c r="Q122" s="444">
        <v>315</v>
      </c>
      <c r="R122" s="428">
        <v>300</v>
      </c>
      <c r="S122" s="428">
        <v>15</v>
      </c>
      <c r="T122" s="428"/>
      <c r="U122" s="481">
        <f>+V122+W122</f>
        <v>315</v>
      </c>
      <c r="V122" s="481">
        <f t="shared" si="138"/>
        <v>300</v>
      </c>
      <c r="W122" s="481">
        <f t="shared" si="138"/>
        <v>15</v>
      </c>
      <c r="X122" s="425">
        <f t="shared" ref="X122" si="143">Y122+Z122</f>
        <v>0</v>
      </c>
      <c r="Y122" s="428"/>
      <c r="Z122" s="428"/>
      <c r="AA122" s="428">
        <f>+AB122+AC122</f>
        <v>315</v>
      </c>
      <c r="AB122" s="460">
        <v>300</v>
      </c>
      <c r="AC122" s="460">
        <v>15</v>
      </c>
      <c r="AD122" s="428"/>
      <c r="AE122" s="460"/>
      <c r="AF122" s="460"/>
      <c r="AG122" s="428"/>
      <c r="AH122" s="460"/>
      <c r="AI122" s="460"/>
      <c r="AJ122" s="428"/>
      <c r="AK122" s="428"/>
      <c r="AL122" s="138"/>
      <c r="AM122" s="358"/>
      <c r="AN122" s="358"/>
      <c r="AO122" s="358"/>
    </row>
    <row r="123" spans="1:41" s="143" customFormat="1" ht="75">
      <c r="A123" s="132">
        <f t="shared" si="142"/>
        <v>4</v>
      </c>
      <c r="B123" s="316" t="s">
        <v>249</v>
      </c>
      <c r="C123" s="138" t="s">
        <v>250</v>
      </c>
      <c r="D123" s="138"/>
      <c r="E123" s="138" t="s">
        <v>251</v>
      </c>
      <c r="F123" s="138" t="s">
        <v>53</v>
      </c>
      <c r="G123" s="427">
        <f t="shared" si="104"/>
        <v>945</v>
      </c>
      <c r="H123" s="427">
        <v>900</v>
      </c>
      <c r="I123" s="427">
        <v>45</v>
      </c>
      <c r="J123" s="428"/>
      <c r="K123" s="462">
        <f t="shared" si="140"/>
        <v>0</v>
      </c>
      <c r="L123" s="428"/>
      <c r="M123" s="428"/>
      <c r="N123" s="460"/>
      <c r="O123" s="428"/>
      <c r="P123" s="428"/>
      <c r="Q123" s="444">
        <v>945</v>
      </c>
      <c r="R123" s="428">
        <v>900</v>
      </c>
      <c r="S123" s="428">
        <v>45</v>
      </c>
      <c r="T123" s="428"/>
      <c r="U123" s="481">
        <f t="shared" ref="U123:U129" si="144">+V123+W123</f>
        <v>945</v>
      </c>
      <c r="V123" s="481">
        <f t="shared" si="138"/>
        <v>900</v>
      </c>
      <c r="W123" s="481">
        <f t="shared" si="138"/>
        <v>45</v>
      </c>
      <c r="X123" s="425">
        <f t="shared" si="107"/>
        <v>0</v>
      </c>
      <c r="Y123" s="428"/>
      <c r="Z123" s="428"/>
      <c r="AA123" s="428">
        <f t="shared" ref="AA123:AA125" si="145">+AB123+AC123</f>
        <v>945</v>
      </c>
      <c r="AB123" s="460">
        <v>900</v>
      </c>
      <c r="AC123" s="460">
        <v>45</v>
      </c>
      <c r="AD123" s="428"/>
      <c r="AE123" s="460"/>
      <c r="AF123" s="460"/>
      <c r="AG123" s="428"/>
      <c r="AH123" s="460"/>
      <c r="AI123" s="460"/>
      <c r="AJ123" s="428"/>
      <c r="AK123" s="428"/>
      <c r="AL123" s="138"/>
      <c r="AM123" s="358"/>
      <c r="AN123" s="358"/>
      <c r="AO123" s="358"/>
    </row>
    <row r="124" spans="1:41" s="143" customFormat="1" ht="75">
      <c r="A124" s="132">
        <f t="shared" si="142"/>
        <v>5</v>
      </c>
      <c r="B124" s="316" t="s">
        <v>252</v>
      </c>
      <c r="C124" s="138" t="s">
        <v>253</v>
      </c>
      <c r="D124" s="138"/>
      <c r="E124" s="138" t="s">
        <v>159</v>
      </c>
      <c r="F124" s="138" t="s">
        <v>53</v>
      </c>
      <c r="G124" s="427">
        <f t="shared" si="104"/>
        <v>420</v>
      </c>
      <c r="H124" s="427">
        <v>400</v>
      </c>
      <c r="I124" s="427">
        <v>20</v>
      </c>
      <c r="J124" s="428"/>
      <c r="K124" s="462"/>
      <c r="L124" s="428"/>
      <c r="M124" s="428"/>
      <c r="N124" s="460">
        <f>+O124+P124</f>
        <v>363</v>
      </c>
      <c r="O124" s="428">
        <f>+R124-H124</f>
        <v>336.9</v>
      </c>
      <c r="P124" s="428">
        <f>+S124-I124</f>
        <v>26.1</v>
      </c>
      <c r="Q124" s="444">
        <v>783</v>
      </c>
      <c r="R124" s="428">
        <v>736.9</v>
      </c>
      <c r="S124" s="428">
        <v>46.1</v>
      </c>
      <c r="T124" s="428"/>
      <c r="U124" s="481">
        <f t="shared" si="144"/>
        <v>783</v>
      </c>
      <c r="V124" s="481">
        <f t="shared" si="138"/>
        <v>736.9</v>
      </c>
      <c r="W124" s="481">
        <f t="shared" si="138"/>
        <v>46.1</v>
      </c>
      <c r="X124" s="425">
        <f t="shared" si="107"/>
        <v>0</v>
      </c>
      <c r="Y124" s="428"/>
      <c r="Z124" s="428"/>
      <c r="AA124" s="428">
        <f t="shared" si="145"/>
        <v>783</v>
      </c>
      <c r="AB124" s="460">
        <v>736.9</v>
      </c>
      <c r="AC124" s="460">
        <v>46.1</v>
      </c>
      <c r="AD124" s="428"/>
      <c r="AE124" s="460"/>
      <c r="AF124" s="460"/>
      <c r="AG124" s="428"/>
      <c r="AH124" s="460"/>
      <c r="AI124" s="460"/>
      <c r="AJ124" s="428"/>
      <c r="AK124" s="428"/>
      <c r="AL124" s="138"/>
      <c r="AM124" s="358"/>
      <c r="AN124" s="358"/>
      <c r="AO124" s="358"/>
    </row>
    <row r="125" spans="1:41" s="143" customFormat="1" ht="75">
      <c r="A125" s="132">
        <f t="shared" si="142"/>
        <v>6</v>
      </c>
      <c r="B125" s="316" t="s">
        <v>254</v>
      </c>
      <c r="C125" s="138" t="s">
        <v>255</v>
      </c>
      <c r="D125" s="138"/>
      <c r="E125" s="138" t="s">
        <v>256</v>
      </c>
      <c r="F125" s="138" t="s">
        <v>53</v>
      </c>
      <c r="G125" s="427">
        <f t="shared" si="104"/>
        <v>404.25</v>
      </c>
      <c r="H125" s="427">
        <v>385</v>
      </c>
      <c r="I125" s="427">
        <v>19.25</v>
      </c>
      <c r="J125" s="428"/>
      <c r="K125" s="462">
        <f t="shared" si="140"/>
        <v>0</v>
      </c>
      <c r="L125" s="428"/>
      <c r="M125" s="428"/>
      <c r="N125" s="460"/>
      <c r="O125" s="428"/>
      <c r="P125" s="428"/>
      <c r="Q125" s="444">
        <v>404.25</v>
      </c>
      <c r="R125" s="428">
        <v>385</v>
      </c>
      <c r="S125" s="428">
        <v>19.25</v>
      </c>
      <c r="T125" s="428"/>
      <c r="U125" s="481">
        <f t="shared" si="144"/>
        <v>404.25</v>
      </c>
      <c r="V125" s="481">
        <f t="shared" si="138"/>
        <v>385</v>
      </c>
      <c r="W125" s="481">
        <f t="shared" si="138"/>
        <v>19.25</v>
      </c>
      <c r="X125" s="425">
        <f t="shared" si="107"/>
        <v>0</v>
      </c>
      <c r="Y125" s="428"/>
      <c r="Z125" s="428"/>
      <c r="AA125" s="428">
        <f t="shared" si="145"/>
        <v>404.25</v>
      </c>
      <c r="AB125" s="460">
        <v>385</v>
      </c>
      <c r="AC125" s="460">
        <v>19.25</v>
      </c>
      <c r="AD125" s="428"/>
      <c r="AE125" s="460"/>
      <c r="AF125" s="460"/>
      <c r="AG125" s="428"/>
      <c r="AH125" s="460"/>
      <c r="AI125" s="460"/>
      <c r="AJ125" s="428"/>
      <c r="AK125" s="428"/>
      <c r="AL125" s="138"/>
      <c r="AM125" s="358"/>
      <c r="AN125" s="358"/>
      <c r="AO125" s="358"/>
    </row>
    <row r="126" spans="1:41" s="143" customFormat="1" ht="30">
      <c r="A126" s="132">
        <f t="shared" si="142"/>
        <v>7</v>
      </c>
      <c r="B126" s="316" t="s">
        <v>264</v>
      </c>
      <c r="C126" s="138" t="s">
        <v>248</v>
      </c>
      <c r="D126" s="138"/>
      <c r="E126" s="138" t="s">
        <v>265</v>
      </c>
      <c r="F126" s="138" t="s">
        <v>54</v>
      </c>
      <c r="G126" s="427">
        <f t="shared" si="104"/>
        <v>945</v>
      </c>
      <c r="H126" s="427">
        <v>900</v>
      </c>
      <c r="I126" s="427">
        <v>45</v>
      </c>
      <c r="J126" s="428"/>
      <c r="K126" s="462">
        <f>+L126+M126</f>
        <v>100</v>
      </c>
      <c r="L126" s="429">
        <f>+H126-R126</f>
        <v>100</v>
      </c>
      <c r="M126" s="429"/>
      <c r="N126" s="460">
        <f>+O126+P126</f>
        <v>1.3999999999999986</v>
      </c>
      <c r="O126" s="428"/>
      <c r="P126" s="428">
        <f>+S126-I126</f>
        <v>1.3999999999999986</v>
      </c>
      <c r="Q126" s="444">
        <v>846.4</v>
      </c>
      <c r="R126" s="428">
        <v>800</v>
      </c>
      <c r="S126" s="428">
        <v>46.4</v>
      </c>
      <c r="T126" s="428"/>
      <c r="U126" s="481">
        <f t="shared" si="144"/>
        <v>846.4</v>
      </c>
      <c r="V126" s="481">
        <f t="shared" si="138"/>
        <v>800</v>
      </c>
      <c r="W126" s="481">
        <f t="shared" si="138"/>
        <v>46.4</v>
      </c>
      <c r="X126" s="425">
        <f t="shared" si="107"/>
        <v>0</v>
      </c>
      <c r="Y126" s="428"/>
      <c r="Z126" s="428"/>
      <c r="AA126" s="428"/>
      <c r="AB126" s="460"/>
      <c r="AC126" s="460"/>
      <c r="AD126" s="428">
        <f>+AE126+AF126</f>
        <v>846.4</v>
      </c>
      <c r="AE126" s="460">
        <v>800</v>
      </c>
      <c r="AF126" s="460">
        <v>46.4</v>
      </c>
      <c r="AG126" s="428"/>
      <c r="AH126" s="460"/>
      <c r="AI126" s="460"/>
      <c r="AJ126" s="428"/>
      <c r="AK126" s="428"/>
      <c r="AL126" s="142"/>
      <c r="AM126" s="358"/>
      <c r="AN126" s="358"/>
      <c r="AO126" s="358"/>
    </row>
    <row r="127" spans="1:41" s="143" customFormat="1" ht="30">
      <c r="A127" s="132">
        <f t="shared" si="142"/>
        <v>8</v>
      </c>
      <c r="B127" s="316" t="s">
        <v>267</v>
      </c>
      <c r="C127" s="138" t="s">
        <v>268</v>
      </c>
      <c r="D127" s="138"/>
      <c r="E127" s="138" t="s">
        <v>269</v>
      </c>
      <c r="F127" s="138" t="s">
        <v>54</v>
      </c>
      <c r="G127" s="427">
        <f t="shared" si="104"/>
        <v>577.5</v>
      </c>
      <c r="H127" s="427">
        <v>550</v>
      </c>
      <c r="I127" s="427">
        <v>27.5</v>
      </c>
      <c r="J127" s="428"/>
      <c r="K127" s="462">
        <f>+L127+M127</f>
        <v>96.1</v>
      </c>
      <c r="L127" s="429">
        <f>+H127-R127</f>
        <v>95</v>
      </c>
      <c r="M127" s="429">
        <f>+I127-S127</f>
        <v>1.1000000000000014</v>
      </c>
      <c r="N127" s="460"/>
      <c r="O127" s="428"/>
      <c r="P127" s="428"/>
      <c r="Q127" s="444">
        <v>481.4</v>
      </c>
      <c r="R127" s="428">
        <v>455</v>
      </c>
      <c r="S127" s="428">
        <v>26.4</v>
      </c>
      <c r="T127" s="428"/>
      <c r="U127" s="481">
        <f t="shared" si="144"/>
        <v>481.4</v>
      </c>
      <c r="V127" s="481">
        <f t="shared" si="138"/>
        <v>455</v>
      </c>
      <c r="W127" s="481">
        <f t="shared" si="138"/>
        <v>26.4</v>
      </c>
      <c r="X127" s="425">
        <f t="shared" si="107"/>
        <v>0</v>
      </c>
      <c r="Y127" s="428"/>
      <c r="Z127" s="428"/>
      <c r="AA127" s="428"/>
      <c r="AB127" s="460"/>
      <c r="AC127" s="460"/>
      <c r="AD127" s="428">
        <f>+AE127+AF127</f>
        <v>481.4</v>
      </c>
      <c r="AE127" s="460">
        <v>455</v>
      </c>
      <c r="AF127" s="460">
        <v>26.4</v>
      </c>
      <c r="AG127" s="428"/>
      <c r="AH127" s="460"/>
      <c r="AI127" s="460"/>
      <c r="AJ127" s="428"/>
      <c r="AK127" s="428"/>
      <c r="AL127" s="142"/>
      <c r="AM127" s="358"/>
      <c r="AN127" s="358"/>
      <c r="AO127" s="358"/>
    </row>
    <row r="128" spans="1:41" s="143" customFormat="1" ht="75">
      <c r="A128" s="132">
        <f t="shared" si="142"/>
        <v>9</v>
      </c>
      <c r="B128" s="316" t="s">
        <v>270</v>
      </c>
      <c r="C128" s="138" t="s">
        <v>271</v>
      </c>
      <c r="D128" s="138"/>
      <c r="E128" s="138" t="s">
        <v>110</v>
      </c>
      <c r="F128" s="138" t="s">
        <v>54</v>
      </c>
      <c r="G128" s="427">
        <f t="shared" si="104"/>
        <v>735</v>
      </c>
      <c r="H128" s="427">
        <v>700</v>
      </c>
      <c r="I128" s="427">
        <v>35</v>
      </c>
      <c r="J128" s="428"/>
      <c r="K128" s="462">
        <f>+L128+M128</f>
        <v>40</v>
      </c>
      <c r="L128" s="429">
        <f>+H128-R128</f>
        <v>40</v>
      </c>
      <c r="M128" s="429"/>
      <c r="N128" s="460">
        <f>+O128+P128</f>
        <v>3.2999999999999972</v>
      </c>
      <c r="O128" s="428"/>
      <c r="P128" s="428">
        <f>+S128-I128</f>
        <v>3.2999999999999972</v>
      </c>
      <c r="Q128" s="444">
        <v>698.3</v>
      </c>
      <c r="R128" s="428">
        <v>660</v>
      </c>
      <c r="S128" s="428">
        <v>38.299999999999997</v>
      </c>
      <c r="T128" s="428"/>
      <c r="U128" s="481">
        <f t="shared" si="144"/>
        <v>698.3</v>
      </c>
      <c r="V128" s="481">
        <f t="shared" si="138"/>
        <v>660</v>
      </c>
      <c r="W128" s="481">
        <f t="shared" si="138"/>
        <v>38.299999999999997</v>
      </c>
      <c r="X128" s="425">
        <f t="shared" si="107"/>
        <v>0</v>
      </c>
      <c r="Y128" s="428"/>
      <c r="Z128" s="428"/>
      <c r="AA128" s="428"/>
      <c r="AB128" s="460"/>
      <c r="AC128" s="460"/>
      <c r="AD128" s="428">
        <f t="shared" ref="AD128:AD129" si="146">+AE128+AF128</f>
        <v>698.3</v>
      </c>
      <c r="AE128" s="460">
        <v>660</v>
      </c>
      <c r="AF128" s="460">
        <v>38.299999999999997</v>
      </c>
      <c r="AG128" s="428"/>
      <c r="AH128" s="460"/>
      <c r="AI128" s="460"/>
      <c r="AJ128" s="428"/>
      <c r="AK128" s="428"/>
      <c r="AL128" s="138"/>
      <c r="AM128" s="358"/>
      <c r="AN128" s="358"/>
      <c r="AO128" s="358"/>
    </row>
    <row r="129" spans="1:41" s="143" customFormat="1" ht="75">
      <c r="A129" s="132">
        <f t="shared" si="142"/>
        <v>10</v>
      </c>
      <c r="B129" s="316" t="s">
        <v>272</v>
      </c>
      <c r="C129" s="138" t="s">
        <v>273</v>
      </c>
      <c r="D129" s="138"/>
      <c r="E129" s="138" t="s">
        <v>128</v>
      </c>
      <c r="F129" s="138" t="s">
        <v>54</v>
      </c>
      <c r="G129" s="427">
        <f t="shared" si="104"/>
        <v>932.62</v>
      </c>
      <c r="H129" s="427">
        <v>888.21</v>
      </c>
      <c r="I129" s="427">
        <v>44.41</v>
      </c>
      <c r="J129" s="428"/>
      <c r="K129" s="462">
        <f>+L129+M129</f>
        <v>478.62</v>
      </c>
      <c r="L129" s="429">
        <f>+H129-R129</f>
        <v>459.11</v>
      </c>
      <c r="M129" s="429">
        <f>+I129-S129</f>
        <v>19.509999999999998</v>
      </c>
      <c r="N129" s="460"/>
      <c r="O129" s="428"/>
      <c r="P129" s="428"/>
      <c r="Q129" s="444">
        <v>454</v>
      </c>
      <c r="R129" s="428">
        <v>429.1</v>
      </c>
      <c r="S129" s="428">
        <v>24.9</v>
      </c>
      <c r="T129" s="428"/>
      <c r="U129" s="481">
        <f t="shared" si="144"/>
        <v>454</v>
      </c>
      <c r="V129" s="481">
        <f t="shared" si="138"/>
        <v>429.1</v>
      </c>
      <c r="W129" s="481">
        <f t="shared" si="138"/>
        <v>24.9</v>
      </c>
      <c r="X129" s="425">
        <f t="shared" si="107"/>
        <v>0</v>
      </c>
      <c r="Y129" s="428"/>
      <c r="Z129" s="428"/>
      <c r="AA129" s="428"/>
      <c r="AB129" s="460"/>
      <c r="AC129" s="460"/>
      <c r="AD129" s="428">
        <f t="shared" si="146"/>
        <v>454</v>
      </c>
      <c r="AE129" s="460">
        <v>429.1</v>
      </c>
      <c r="AF129" s="460">
        <v>24.9</v>
      </c>
      <c r="AG129" s="428"/>
      <c r="AH129" s="460"/>
      <c r="AI129" s="460"/>
      <c r="AJ129" s="428"/>
      <c r="AK129" s="428"/>
      <c r="AL129" s="138"/>
      <c r="AM129" s="358"/>
      <c r="AN129" s="358"/>
      <c r="AO129" s="358"/>
    </row>
    <row r="130" spans="1:41" s="143" customFormat="1" ht="60">
      <c r="A130" s="132">
        <f t="shared" si="142"/>
        <v>11</v>
      </c>
      <c r="B130" s="316" t="s">
        <v>260</v>
      </c>
      <c r="C130" s="138" t="s">
        <v>255</v>
      </c>
      <c r="D130" s="138"/>
      <c r="E130" s="147" t="s">
        <v>261</v>
      </c>
      <c r="F130" s="138" t="s">
        <v>55</v>
      </c>
      <c r="G130" s="427">
        <f t="shared" ref="G130:G132" si="147">H130+I130</f>
        <v>525</v>
      </c>
      <c r="H130" s="427">
        <v>500</v>
      </c>
      <c r="I130" s="427">
        <v>25</v>
      </c>
      <c r="J130" s="428"/>
      <c r="K130" s="462">
        <f t="shared" si="140"/>
        <v>0</v>
      </c>
      <c r="L130" s="428"/>
      <c r="M130" s="428"/>
      <c r="N130" s="460"/>
      <c r="O130" s="428"/>
      <c r="P130" s="428"/>
      <c r="Q130" s="427">
        <f t="shared" ref="Q130:Q132" si="148">R130+S130</f>
        <v>525</v>
      </c>
      <c r="R130" s="427">
        <v>500</v>
      </c>
      <c r="S130" s="427">
        <v>25</v>
      </c>
      <c r="T130" s="428"/>
      <c r="U130" s="481">
        <f t="shared" ref="U130:U132" si="149">+V130+W130</f>
        <v>0</v>
      </c>
      <c r="V130" s="481">
        <f t="shared" ref="V130:V132" si="150">+Y130+AB130+AE130</f>
        <v>0</v>
      </c>
      <c r="W130" s="481">
        <f t="shared" ref="W130:W132" si="151">+Z130+AC130+AF130</f>
        <v>0</v>
      </c>
      <c r="X130" s="425">
        <f t="shared" ref="X130:X132" si="152">Y130+Z130</f>
        <v>0</v>
      </c>
      <c r="Y130" s="428"/>
      <c r="Z130" s="428"/>
      <c r="AA130" s="428"/>
      <c r="AB130" s="460"/>
      <c r="AC130" s="460"/>
      <c r="AD130" s="428"/>
      <c r="AE130" s="460"/>
      <c r="AF130" s="460"/>
      <c r="AG130" s="427">
        <f t="shared" ref="AG130:AG132" si="153">AH130+AI130</f>
        <v>525</v>
      </c>
      <c r="AH130" s="427">
        <v>500</v>
      </c>
      <c r="AI130" s="427">
        <v>25</v>
      </c>
      <c r="AJ130" s="428"/>
      <c r="AK130" s="428"/>
      <c r="AL130" s="138"/>
      <c r="AM130" s="358"/>
      <c r="AN130" s="358"/>
      <c r="AO130" s="358"/>
    </row>
    <row r="131" spans="1:41" s="143" customFormat="1" ht="60">
      <c r="A131" s="132">
        <f t="shared" si="142"/>
        <v>12</v>
      </c>
      <c r="B131" s="316" t="s">
        <v>262</v>
      </c>
      <c r="C131" s="138" t="s">
        <v>255</v>
      </c>
      <c r="D131" s="138"/>
      <c r="E131" s="147" t="s">
        <v>263</v>
      </c>
      <c r="F131" s="138" t="s">
        <v>55</v>
      </c>
      <c r="G131" s="427">
        <f t="shared" si="147"/>
        <v>630</v>
      </c>
      <c r="H131" s="427">
        <v>600</v>
      </c>
      <c r="I131" s="427">
        <v>30</v>
      </c>
      <c r="J131" s="428"/>
      <c r="K131" s="462">
        <f t="shared" si="140"/>
        <v>0</v>
      </c>
      <c r="L131" s="428"/>
      <c r="M131" s="428"/>
      <c r="N131" s="460"/>
      <c r="O131" s="428"/>
      <c r="P131" s="428"/>
      <c r="Q131" s="427">
        <f t="shared" si="148"/>
        <v>630</v>
      </c>
      <c r="R131" s="427">
        <v>600</v>
      </c>
      <c r="S131" s="427">
        <v>30</v>
      </c>
      <c r="T131" s="428"/>
      <c r="U131" s="481">
        <f t="shared" si="149"/>
        <v>0</v>
      </c>
      <c r="V131" s="481">
        <f t="shared" si="150"/>
        <v>0</v>
      </c>
      <c r="W131" s="481">
        <f t="shared" si="151"/>
        <v>0</v>
      </c>
      <c r="X131" s="425">
        <f t="shared" si="152"/>
        <v>0</v>
      </c>
      <c r="Y131" s="428"/>
      <c r="Z131" s="428"/>
      <c r="AA131" s="428"/>
      <c r="AB131" s="460"/>
      <c r="AC131" s="460"/>
      <c r="AD131" s="428"/>
      <c r="AE131" s="460"/>
      <c r="AF131" s="460"/>
      <c r="AG131" s="427">
        <f t="shared" si="153"/>
        <v>630</v>
      </c>
      <c r="AH131" s="427">
        <v>600</v>
      </c>
      <c r="AI131" s="427">
        <v>30</v>
      </c>
      <c r="AJ131" s="428"/>
      <c r="AK131" s="428"/>
      <c r="AL131" s="138"/>
      <c r="AM131" s="358"/>
      <c r="AN131" s="358"/>
      <c r="AO131" s="358"/>
    </row>
    <row r="132" spans="1:41" s="143" customFormat="1" ht="60">
      <c r="A132" s="132">
        <f t="shared" si="142"/>
        <v>13</v>
      </c>
      <c r="B132" s="316" t="s">
        <v>912</v>
      </c>
      <c r="C132" s="138" t="s">
        <v>258</v>
      </c>
      <c r="D132" s="138"/>
      <c r="E132" s="147" t="s">
        <v>266</v>
      </c>
      <c r="F132" s="138" t="s">
        <v>55</v>
      </c>
      <c r="G132" s="427">
        <f t="shared" si="147"/>
        <v>945</v>
      </c>
      <c r="H132" s="427">
        <v>900</v>
      </c>
      <c r="I132" s="427">
        <v>45</v>
      </c>
      <c r="J132" s="428"/>
      <c r="K132" s="462">
        <f t="shared" si="140"/>
        <v>0</v>
      </c>
      <c r="L132" s="428"/>
      <c r="M132" s="428"/>
      <c r="N132" s="460"/>
      <c r="O132" s="428"/>
      <c r="P132" s="428"/>
      <c r="Q132" s="427">
        <f t="shared" si="148"/>
        <v>945</v>
      </c>
      <c r="R132" s="427">
        <v>900</v>
      </c>
      <c r="S132" s="427">
        <v>45</v>
      </c>
      <c r="T132" s="428"/>
      <c r="U132" s="481">
        <f t="shared" si="149"/>
        <v>0</v>
      </c>
      <c r="V132" s="481">
        <f t="shared" si="150"/>
        <v>0</v>
      </c>
      <c r="W132" s="481">
        <f t="shared" si="151"/>
        <v>0</v>
      </c>
      <c r="X132" s="425">
        <f t="shared" si="152"/>
        <v>0</v>
      </c>
      <c r="Y132" s="428"/>
      <c r="Z132" s="428"/>
      <c r="AA132" s="428"/>
      <c r="AB132" s="460"/>
      <c r="AC132" s="460"/>
      <c r="AD132" s="428"/>
      <c r="AE132" s="460"/>
      <c r="AF132" s="460"/>
      <c r="AG132" s="427">
        <f t="shared" si="153"/>
        <v>945</v>
      </c>
      <c r="AH132" s="427">
        <v>900</v>
      </c>
      <c r="AI132" s="427">
        <v>45</v>
      </c>
      <c r="AJ132" s="428"/>
      <c r="AK132" s="428"/>
      <c r="AL132" s="138"/>
      <c r="AM132" s="358"/>
      <c r="AN132" s="358"/>
      <c r="AO132" s="358"/>
    </row>
    <row r="133" spans="1:41" s="143" customFormat="1" ht="30">
      <c r="A133" s="132">
        <f t="shared" si="142"/>
        <v>14</v>
      </c>
      <c r="B133" s="316" t="s">
        <v>1146</v>
      </c>
      <c r="C133" s="138" t="s">
        <v>253</v>
      </c>
      <c r="D133" s="138" t="s">
        <v>55</v>
      </c>
      <c r="E133" s="138"/>
      <c r="F133" s="138" t="s">
        <v>55</v>
      </c>
      <c r="G133" s="427">
        <f t="shared" ref="G133" si="154">H133+I133</f>
        <v>840</v>
      </c>
      <c r="H133" s="427">
        <v>800</v>
      </c>
      <c r="I133" s="427">
        <v>40</v>
      </c>
      <c r="J133" s="428"/>
      <c r="K133" s="462">
        <f>+L133+M133</f>
        <v>212.54000000000005</v>
      </c>
      <c r="L133" s="429">
        <f>+H133-R133</f>
        <v>187.45000000000005</v>
      </c>
      <c r="M133" s="429">
        <f>+I133-S133</f>
        <v>25.09</v>
      </c>
      <c r="N133" s="460"/>
      <c r="O133" s="428"/>
      <c r="P133" s="428"/>
      <c r="Q133" s="428">
        <f t="shared" ref="Q133:Q134" si="155">+R133+S133</f>
        <v>627.45999999999992</v>
      </c>
      <c r="R133" s="460">
        <v>612.54999999999995</v>
      </c>
      <c r="S133" s="460">
        <f>31.3-16.39</f>
        <v>14.91</v>
      </c>
      <c r="T133" s="428"/>
      <c r="U133" s="481"/>
      <c r="V133" s="481"/>
      <c r="W133" s="481"/>
      <c r="X133" s="425"/>
      <c r="Y133" s="428"/>
      <c r="Z133" s="428"/>
      <c r="AA133" s="428"/>
      <c r="AB133" s="460"/>
      <c r="AC133" s="460"/>
      <c r="AD133" s="428"/>
      <c r="AE133" s="460"/>
      <c r="AF133" s="460"/>
      <c r="AG133" s="428">
        <f t="shared" ref="AG133:AG134" si="156">+AH133+AI133</f>
        <v>627.45999999999992</v>
      </c>
      <c r="AH133" s="460">
        <v>612.54999999999995</v>
      </c>
      <c r="AI133" s="460">
        <f>31.3-16.39</f>
        <v>14.91</v>
      </c>
      <c r="AJ133" s="428"/>
      <c r="AK133" s="428"/>
      <c r="AL133" s="138"/>
      <c r="AM133" s="358"/>
      <c r="AN133" s="358"/>
      <c r="AO133" s="358"/>
    </row>
    <row r="134" spans="1:41" s="143" customFormat="1" ht="30">
      <c r="A134" s="132">
        <f t="shared" si="142"/>
        <v>15</v>
      </c>
      <c r="B134" s="316" t="s">
        <v>1147</v>
      </c>
      <c r="C134" s="138" t="s">
        <v>273</v>
      </c>
      <c r="D134" s="138" t="s">
        <v>55</v>
      </c>
      <c r="E134" s="138"/>
      <c r="F134" s="138" t="s">
        <v>55</v>
      </c>
      <c r="G134" s="427"/>
      <c r="H134" s="427"/>
      <c r="I134" s="427"/>
      <c r="J134" s="428"/>
      <c r="K134" s="462"/>
      <c r="L134" s="428"/>
      <c r="M134" s="428"/>
      <c r="N134" s="428">
        <f t="shared" ref="N134" si="157">+O134+P134</f>
        <v>627.45999999999992</v>
      </c>
      <c r="O134" s="460">
        <v>612.55999999999995</v>
      </c>
      <c r="P134" s="460">
        <v>14.9</v>
      </c>
      <c r="Q134" s="428">
        <f t="shared" si="155"/>
        <v>627.45999999999992</v>
      </c>
      <c r="R134" s="460">
        <v>612.55999999999995</v>
      </c>
      <c r="S134" s="460">
        <v>14.9</v>
      </c>
      <c r="T134" s="428"/>
      <c r="U134" s="481"/>
      <c r="V134" s="481"/>
      <c r="W134" s="481"/>
      <c r="X134" s="425"/>
      <c r="Y134" s="428"/>
      <c r="Z134" s="428"/>
      <c r="AA134" s="428"/>
      <c r="AB134" s="460"/>
      <c r="AC134" s="460"/>
      <c r="AD134" s="428"/>
      <c r="AE134" s="460"/>
      <c r="AF134" s="460"/>
      <c r="AG134" s="428">
        <f t="shared" si="156"/>
        <v>627.45999999999992</v>
      </c>
      <c r="AH134" s="460">
        <v>612.55999999999995</v>
      </c>
      <c r="AI134" s="460">
        <v>14.9</v>
      </c>
      <c r="AJ134" s="428"/>
      <c r="AK134" s="428"/>
      <c r="AL134" s="138"/>
      <c r="AM134" s="358"/>
      <c r="AN134" s="358"/>
      <c r="AO134" s="358"/>
    </row>
    <row r="135" spans="1:41" s="14" customFormat="1" ht="23.25" customHeight="1">
      <c r="A135" s="406" t="s">
        <v>995</v>
      </c>
      <c r="B135" s="484" t="s">
        <v>275</v>
      </c>
      <c r="C135" s="407"/>
      <c r="D135" s="407"/>
      <c r="E135" s="401">
        <v>0</v>
      </c>
      <c r="F135" s="401"/>
      <c r="G135" s="426">
        <f t="shared" ref="G135:T135" si="158">SUM(G136:G150)</f>
        <v>10115.23</v>
      </c>
      <c r="H135" s="426">
        <f t="shared" si="158"/>
        <v>9633.23</v>
      </c>
      <c r="I135" s="426">
        <f t="shared" si="158"/>
        <v>482</v>
      </c>
      <c r="J135" s="426">
        <f t="shared" si="158"/>
        <v>0</v>
      </c>
      <c r="K135" s="426">
        <f t="shared" si="158"/>
        <v>1083.52</v>
      </c>
      <c r="L135" s="426">
        <f t="shared" si="158"/>
        <v>1029.02</v>
      </c>
      <c r="M135" s="426">
        <f t="shared" si="158"/>
        <v>54.5</v>
      </c>
      <c r="N135" s="426">
        <f t="shared" si="158"/>
        <v>1083.52</v>
      </c>
      <c r="O135" s="426">
        <f t="shared" si="158"/>
        <v>1029.02</v>
      </c>
      <c r="P135" s="426">
        <f t="shared" si="158"/>
        <v>54.5</v>
      </c>
      <c r="Q135" s="426">
        <f t="shared" si="158"/>
        <v>10115.230000000001</v>
      </c>
      <c r="R135" s="426">
        <f t="shared" si="158"/>
        <v>9633.2300000000014</v>
      </c>
      <c r="S135" s="426">
        <f t="shared" si="158"/>
        <v>482</v>
      </c>
      <c r="T135" s="426">
        <f t="shared" si="158"/>
        <v>0</v>
      </c>
      <c r="U135" s="426">
        <f t="shared" ref="U135:AF135" si="159">SUM(U136:U146)</f>
        <v>6753.7800000000007</v>
      </c>
      <c r="V135" s="426">
        <f t="shared" si="159"/>
        <v>6404.7800000000007</v>
      </c>
      <c r="W135" s="426">
        <f t="shared" si="159"/>
        <v>349</v>
      </c>
      <c r="X135" s="426">
        <f t="shared" si="159"/>
        <v>1820.8</v>
      </c>
      <c r="Y135" s="426">
        <f t="shared" si="159"/>
        <v>1733.8</v>
      </c>
      <c r="Z135" s="426">
        <f t="shared" si="159"/>
        <v>87</v>
      </c>
      <c r="AA135" s="426">
        <f t="shared" si="159"/>
        <v>2449.88</v>
      </c>
      <c r="AB135" s="426">
        <f t="shared" si="159"/>
        <v>2324.38</v>
      </c>
      <c r="AC135" s="426">
        <f t="shared" si="159"/>
        <v>125.5</v>
      </c>
      <c r="AD135" s="426">
        <f t="shared" si="159"/>
        <v>2483.1</v>
      </c>
      <c r="AE135" s="426">
        <f t="shared" si="159"/>
        <v>2346.6</v>
      </c>
      <c r="AF135" s="426">
        <f t="shared" si="159"/>
        <v>136.5</v>
      </c>
      <c r="AG135" s="426">
        <f>SUM(AG136:AG150)</f>
        <v>3361.45</v>
      </c>
      <c r="AH135" s="426">
        <f>SUM(AH136:AH150)</f>
        <v>3228.45</v>
      </c>
      <c r="AI135" s="426">
        <f>SUM(AI136:AI150)</f>
        <v>133</v>
      </c>
      <c r="AJ135" s="426"/>
      <c r="AK135" s="426">
        <f>SUM(AK136:AK146)</f>
        <v>0</v>
      </c>
      <c r="AL135" s="16"/>
      <c r="AM135" s="357">
        <f>+'NĂM 2022'!K53+'NĂM 2023'!N59+'NĂM 2024'!J56+'NĂM 2025'!J50</f>
        <v>10115.23</v>
      </c>
      <c r="AN135" s="357">
        <f>+'NĂM 2022'!L53+'NĂM 2023'!O59+'NĂM 2024'!K56+'NĂM 2025'!K50</f>
        <v>9633.23</v>
      </c>
      <c r="AO135" s="357">
        <f>+'NĂM 2022'!M53+'NĂM 2023'!P59+'NĂM 2024'!L56+'NĂM 2025'!L50</f>
        <v>482</v>
      </c>
    </row>
    <row r="136" spans="1:41" ht="75">
      <c r="A136" s="25">
        <v>1</v>
      </c>
      <c r="B136" s="327" t="s">
        <v>276</v>
      </c>
      <c r="C136" s="25" t="s">
        <v>277</v>
      </c>
      <c r="D136" s="25"/>
      <c r="E136" s="8" t="s">
        <v>278</v>
      </c>
      <c r="F136" s="25" t="s">
        <v>52</v>
      </c>
      <c r="G136" s="425">
        <f t="shared" si="104"/>
        <v>1316.8</v>
      </c>
      <c r="H136" s="425">
        <v>1253.8</v>
      </c>
      <c r="I136" s="425">
        <v>63</v>
      </c>
      <c r="J136" s="431">
        <v>0</v>
      </c>
      <c r="K136" s="460">
        <f>+G136-Q136</f>
        <v>0</v>
      </c>
      <c r="L136" s="431"/>
      <c r="M136" s="431"/>
      <c r="N136" s="460"/>
      <c r="O136" s="431"/>
      <c r="P136" s="431"/>
      <c r="Q136" s="444">
        <f>+R136+S136</f>
        <v>1316.8</v>
      </c>
      <c r="R136" s="431">
        <v>1253.8</v>
      </c>
      <c r="S136" s="431">
        <v>63</v>
      </c>
      <c r="T136" s="431"/>
      <c r="U136" s="431">
        <f>+V136+W136</f>
        <v>1316.8</v>
      </c>
      <c r="V136" s="431">
        <f>+Y136+AB136+AE136</f>
        <v>1253.8</v>
      </c>
      <c r="W136" s="431">
        <f>+Z136+AC136+AF136</f>
        <v>63</v>
      </c>
      <c r="X136" s="425">
        <f t="shared" si="107"/>
        <v>1316.8</v>
      </c>
      <c r="Y136" s="425">
        <v>1253.8</v>
      </c>
      <c r="Z136" s="425">
        <v>63</v>
      </c>
      <c r="AA136" s="425"/>
      <c r="AB136" s="458"/>
      <c r="AC136" s="458"/>
      <c r="AD136" s="425"/>
      <c r="AE136" s="458"/>
      <c r="AF136" s="458"/>
      <c r="AG136" s="425"/>
      <c r="AH136" s="458"/>
      <c r="AI136" s="458"/>
      <c r="AJ136" s="425"/>
      <c r="AK136" s="431"/>
      <c r="AL136" s="15"/>
      <c r="AM136" s="482">
        <f>+G135-U135</f>
        <v>3361.4499999999989</v>
      </c>
      <c r="AN136" s="482">
        <f>+H135-V135</f>
        <v>3228.4499999999989</v>
      </c>
      <c r="AO136" s="482">
        <f>+I135-W135</f>
        <v>133</v>
      </c>
    </row>
    <row r="137" spans="1:41" ht="75">
      <c r="A137" s="25">
        <f>+A136+1</f>
        <v>2</v>
      </c>
      <c r="B137" s="327" t="s">
        <v>279</v>
      </c>
      <c r="C137" s="25" t="s">
        <v>280</v>
      </c>
      <c r="D137" s="25"/>
      <c r="E137" s="8" t="s">
        <v>281</v>
      </c>
      <c r="F137" s="25" t="s">
        <v>52</v>
      </c>
      <c r="G137" s="425">
        <f t="shared" si="104"/>
        <v>420</v>
      </c>
      <c r="H137" s="425">
        <v>400</v>
      </c>
      <c r="I137" s="425">
        <v>20</v>
      </c>
      <c r="J137" s="431">
        <v>0</v>
      </c>
      <c r="K137" s="460">
        <f t="shared" ref="K137:K149" si="160">+G137-Q137</f>
        <v>0</v>
      </c>
      <c r="L137" s="431"/>
      <c r="M137" s="431"/>
      <c r="N137" s="460"/>
      <c r="O137" s="431"/>
      <c r="P137" s="431"/>
      <c r="Q137" s="444">
        <f t="shared" ref="Q137:Q150" si="161">+R137+S137</f>
        <v>420</v>
      </c>
      <c r="R137" s="431">
        <v>400</v>
      </c>
      <c r="S137" s="431">
        <v>20</v>
      </c>
      <c r="T137" s="431"/>
      <c r="U137" s="431">
        <f t="shared" ref="U137:U146" si="162">+V137+W137</f>
        <v>420</v>
      </c>
      <c r="V137" s="431">
        <f t="shared" ref="V137:W146" si="163">+Y137+AB137+AE137</f>
        <v>400</v>
      </c>
      <c r="W137" s="431">
        <f t="shared" si="163"/>
        <v>20</v>
      </c>
      <c r="X137" s="425">
        <f t="shared" si="107"/>
        <v>420</v>
      </c>
      <c r="Y137" s="425">
        <v>400</v>
      </c>
      <c r="Z137" s="425">
        <v>20</v>
      </c>
      <c r="AA137" s="425"/>
      <c r="AB137" s="458"/>
      <c r="AC137" s="458"/>
      <c r="AD137" s="425"/>
      <c r="AE137" s="458"/>
      <c r="AF137" s="458"/>
      <c r="AG137" s="425"/>
      <c r="AH137" s="458"/>
      <c r="AI137" s="458"/>
      <c r="AJ137" s="425"/>
      <c r="AK137" s="431"/>
      <c r="AL137" s="15"/>
      <c r="AM137" s="354">
        <f>+AM136-AG135</f>
        <v>0</v>
      </c>
      <c r="AN137" s="354">
        <f t="shared" ref="AN137:AO137" si="164">+AN136-AH135</f>
        <v>0</v>
      </c>
      <c r="AO137" s="354">
        <f t="shared" si="164"/>
        <v>0</v>
      </c>
    </row>
    <row r="138" spans="1:41" ht="75">
      <c r="A138" s="25">
        <f t="shared" ref="A138:A150" si="165">+A137+1</f>
        <v>3</v>
      </c>
      <c r="B138" s="327" t="s">
        <v>282</v>
      </c>
      <c r="C138" s="25" t="s">
        <v>275</v>
      </c>
      <c r="D138" s="25"/>
      <c r="E138" s="8" t="s">
        <v>283</v>
      </c>
      <c r="F138" s="25" t="s">
        <v>52</v>
      </c>
      <c r="G138" s="425">
        <f t="shared" si="104"/>
        <v>84</v>
      </c>
      <c r="H138" s="425">
        <v>80</v>
      </c>
      <c r="I138" s="425">
        <v>4</v>
      </c>
      <c r="J138" s="431">
        <v>0</v>
      </c>
      <c r="K138" s="460">
        <f t="shared" si="160"/>
        <v>0</v>
      </c>
      <c r="L138" s="431"/>
      <c r="M138" s="431"/>
      <c r="N138" s="460"/>
      <c r="O138" s="431"/>
      <c r="P138" s="431"/>
      <c r="Q138" s="444">
        <f t="shared" si="161"/>
        <v>84</v>
      </c>
      <c r="R138" s="431">
        <v>80</v>
      </c>
      <c r="S138" s="431">
        <v>4</v>
      </c>
      <c r="T138" s="431"/>
      <c r="U138" s="431">
        <f t="shared" si="162"/>
        <v>84</v>
      </c>
      <c r="V138" s="431">
        <f t="shared" si="163"/>
        <v>80</v>
      </c>
      <c r="W138" s="431">
        <f t="shared" si="163"/>
        <v>4</v>
      </c>
      <c r="X138" s="425">
        <f t="shared" si="107"/>
        <v>84</v>
      </c>
      <c r="Y138" s="425">
        <v>80</v>
      </c>
      <c r="Z138" s="425">
        <v>4</v>
      </c>
      <c r="AA138" s="425"/>
      <c r="AB138" s="458"/>
      <c r="AC138" s="458"/>
      <c r="AD138" s="425"/>
      <c r="AE138" s="458"/>
      <c r="AF138" s="458"/>
      <c r="AG138" s="425"/>
      <c r="AH138" s="458"/>
      <c r="AI138" s="458"/>
      <c r="AJ138" s="425"/>
      <c r="AK138" s="431"/>
      <c r="AL138" s="15"/>
    </row>
    <row r="139" spans="1:41" ht="75">
      <c r="A139" s="25">
        <f t="shared" si="165"/>
        <v>4</v>
      </c>
      <c r="B139" s="327" t="s">
        <v>284</v>
      </c>
      <c r="C139" s="25" t="s">
        <v>285</v>
      </c>
      <c r="D139" s="25"/>
      <c r="E139" s="8" t="s">
        <v>286</v>
      </c>
      <c r="F139" s="25" t="s">
        <v>53</v>
      </c>
      <c r="G139" s="425">
        <f t="shared" si="104"/>
        <v>525</v>
      </c>
      <c r="H139" s="425">
        <v>500</v>
      </c>
      <c r="I139" s="425">
        <v>25</v>
      </c>
      <c r="J139" s="431">
        <v>0</v>
      </c>
      <c r="K139" s="460">
        <f>+L139+M139</f>
        <v>50</v>
      </c>
      <c r="L139" s="431">
        <f>+H139-R139</f>
        <v>50</v>
      </c>
      <c r="M139" s="431"/>
      <c r="N139" s="460">
        <f>+O139+P139</f>
        <v>5</v>
      </c>
      <c r="O139" s="431"/>
      <c r="P139" s="431">
        <f>+S139-I139</f>
        <v>5</v>
      </c>
      <c r="Q139" s="444">
        <f t="shared" si="161"/>
        <v>480</v>
      </c>
      <c r="R139" s="431">
        <v>450</v>
      </c>
      <c r="S139" s="431">
        <v>30</v>
      </c>
      <c r="T139" s="431"/>
      <c r="U139" s="431">
        <f t="shared" si="162"/>
        <v>480</v>
      </c>
      <c r="V139" s="431">
        <f t="shared" si="163"/>
        <v>450</v>
      </c>
      <c r="W139" s="431">
        <f t="shared" si="163"/>
        <v>30</v>
      </c>
      <c r="X139" s="425">
        <f t="shared" si="107"/>
        <v>0</v>
      </c>
      <c r="Y139" s="431"/>
      <c r="Z139" s="431"/>
      <c r="AA139" s="431">
        <f>+AB139+AC139</f>
        <v>480</v>
      </c>
      <c r="AB139" s="460">
        <v>450</v>
      </c>
      <c r="AC139" s="460">
        <v>30</v>
      </c>
      <c r="AD139" s="431"/>
      <c r="AE139" s="460"/>
      <c r="AF139" s="460"/>
      <c r="AG139" s="431"/>
      <c r="AH139" s="460"/>
      <c r="AI139" s="460"/>
      <c r="AJ139" s="431"/>
      <c r="AK139" s="431"/>
      <c r="AL139" s="15"/>
    </row>
    <row r="140" spans="1:41" ht="75">
      <c r="A140" s="25">
        <f t="shared" si="165"/>
        <v>5</v>
      </c>
      <c r="B140" s="327" t="s">
        <v>287</v>
      </c>
      <c r="C140" s="25" t="s">
        <v>288</v>
      </c>
      <c r="D140" s="25"/>
      <c r="E140" s="8" t="s">
        <v>289</v>
      </c>
      <c r="F140" s="25" t="s">
        <v>53</v>
      </c>
      <c r="G140" s="425">
        <f t="shared" si="104"/>
        <v>630</v>
      </c>
      <c r="H140" s="425">
        <v>600</v>
      </c>
      <c r="I140" s="425">
        <v>30</v>
      </c>
      <c r="J140" s="431">
        <v>0</v>
      </c>
      <c r="K140" s="460">
        <f>+L140+M140</f>
        <v>50</v>
      </c>
      <c r="L140" s="431">
        <f>+H140-R140</f>
        <v>50</v>
      </c>
      <c r="M140" s="431"/>
      <c r="N140" s="460">
        <f>+O140+P140</f>
        <v>10</v>
      </c>
      <c r="O140" s="431"/>
      <c r="P140" s="431">
        <f>+S140-I140</f>
        <v>10</v>
      </c>
      <c r="Q140" s="444">
        <f t="shared" si="161"/>
        <v>590</v>
      </c>
      <c r="R140" s="431">
        <v>550</v>
      </c>
      <c r="S140" s="431">
        <v>40</v>
      </c>
      <c r="T140" s="431"/>
      <c r="U140" s="431">
        <f t="shared" si="162"/>
        <v>590</v>
      </c>
      <c r="V140" s="431">
        <f t="shared" si="163"/>
        <v>550</v>
      </c>
      <c r="W140" s="431">
        <f t="shared" si="163"/>
        <v>40</v>
      </c>
      <c r="X140" s="425">
        <f t="shared" si="107"/>
        <v>0</v>
      </c>
      <c r="Y140" s="431"/>
      <c r="Z140" s="431"/>
      <c r="AA140" s="431">
        <f>+AB140+AC140</f>
        <v>590</v>
      </c>
      <c r="AB140" s="460">
        <v>550</v>
      </c>
      <c r="AC140" s="460">
        <v>40</v>
      </c>
      <c r="AD140" s="431"/>
      <c r="AE140" s="460"/>
      <c r="AF140" s="460"/>
      <c r="AG140" s="431"/>
      <c r="AH140" s="460"/>
      <c r="AI140" s="460"/>
      <c r="AJ140" s="431"/>
      <c r="AK140" s="431"/>
      <c r="AL140" s="15"/>
    </row>
    <row r="141" spans="1:41" ht="75">
      <c r="A141" s="25">
        <f t="shared" si="165"/>
        <v>6</v>
      </c>
      <c r="B141" s="327" t="s">
        <v>290</v>
      </c>
      <c r="C141" s="25" t="s">
        <v>291</v>
      </c>
      <c r="D141" s="25"/>
      <c r="E141" s="8" t="s">
        <v>281</v>
      </c>
      <c r="F141" s="25" t="s">
        <v>53</v>
      </c>
      <c r="G141" s="425">
        <f t="shared" si="104"/>
        <v>420</v>
      </c>
      <c r="H141" s="425">
        <v>400</v>
      </c>
      <c r="I141" s="425">
        <v>20</v>
      </c>
      <c r="J141" s="431">
        <v>0</v>
      </c>
      <c r="K141" s="460">
        <f t="shared" si="160"/>
        <v>0</v>
      </c>
      <c r="L141" s="431"/>
      <c r="M141" s="431"/>
      <c r="N141" s="460"/>
      <c r="O141" s="431"/>
      <c r="P141" s="431"/>
      <c r="Q141" s="444">
        <f t="shared" si="161"/>
        <v>420</v>
      </c>
      <c r="R141" s="431">
        <v>400</v>
      </c>
      <c r="S141" s="431">
        <v>20</v>
      </c>
      <c r="T141" s="431"/>
      <c r="U141" s="431">
        <f t="shared" si="162"/>
        <v>420</v>
      </c>
      <c r="V141" s="431">
        <f t="shared" si="163"/>
        <v>400</v>
      </c>
      <c r="W141" s="431">
        <f t="shared" si="163"/>
        <v>20</v>
      </c>
      <c r="X141" s="425">
        <f t="shared" si="107"/>
        <v>0</v>
      </c>
      <c r="Y141" s="431"/>
      <c r="Z141" s="431"/>
      <c r="AA141" s="431"/>
      <c r="AB141" s="460"/>
      <c r="AC141" s="460"/>
      <c r="AD141" s="431">
        <f>+AE141+AF141</f>
        <v>420</v>
      </c>
      <c r="AE141" s="460">
        <v>400</v>
      </c>
      <c r="AF141" s="460">
        <v>20</v>
      </c>
      <c r="AG141" s="431"/>
      <c r="AH141" s="460"/>
      <c r="AI141" s="460"/>
      <c r="AJ141" s="431"/>
      <c r="AK141" s="431"/>
      <c r="AL141" s="15"/>
    </row>
    <row r="142" spans="1:41" ht="75">
      <c r="A142" s="25">
        <f t="shared" si="165"/>
        <v>7</v>
      </c>
      <c r="B142" s="327" t="s">
        <v>292</v>
      </c>
      <c r="C142" s="25" t="s">
        <v>275</v>
      </c>
      <c r="D142" s="25"/>
      <c r="E142" s="8" t="s">
        <v>104</v>
      </c>
      <c r="F142" s="25" t="s">
        <v>53</v>
      </c>
      <c r="G142" s="425">
        <f t="shared" si="104"/>
        <v>735</v>
      </c>
      <c r="H142" s="425">
        <v>700</v>
      </c>
      <c r="I142" s="425">
        <v>35</v>
      </c>
      <c r="J142" s="431">
        <v>0</v>
      </c>
      <c r="K142" s="460">
        <f t="shared" si="160"/>
        <v>0</v>
      </c>
      <c r="L142" s="431"/>
      <c r="M142" s="431"/>
      <c r="N142" s="460"/>
      <c r="O142" s="431"/>
      <c r="P142" s="431"/>
      <c r="Q142" s="444">
        <f t="shared" si="161"/>
        <v>735</v>
      </c>
      <c r="R142" s="431">
        <v>700</v>
      </c>
      <c r="S142" s="431">
        <v>35</v>
      </c>
      <c r="T142" s="431"/>
      <c r="U142" s="431">
        <f t="shared" si="162"/>
        <v>735</v>
      </c>
      <c r="V142" s="431">
        <f t="shared" si="163"/>
        <v>700</v>
      </c>
      <c r="W142" s="431">
        <f t="shared" si="163"/>
        <v>35</v>
      </c>
      <c r="X142" s="425">
        <f t="shared" si="107"/>
        <v>0</v>
      </c>
      <c r="Y142" s="431"/>
      <c r="Z142" s="431"/>
      <c r="AA142" s="431">
        <f>+AB142+AC142</f>
        <v>735</v>
      </c>
      <c r="AB142" s="460">
        <v>700</v>
      </c>
      <c r="AC142" s="460">
        <v>35</v>
      </c>
      <c r="AD142" s="431"/>
      <c r="AE142" s="460"/>
      <c r="AF142" s="460"/>
      <c r="AG142" s="431"/>
      <c r="AH142" s="460"/>
      <c r="AI142" s="460"/>
      <c r="AJ142" s="431"/>
      <c r="AK142" s="431"/>
      <c r="AL142" s="15"/>
    </row>
    <row r="143" spans="1:41" ht="75">
      <c r="A143" s="25">
        <f t="shared" si="165"/>
        <v>8</v>
      </c>
      <c r="B143" s="327" t="s">
        <v>293</v>
      </c>
      <c r="C143" s="25" t="s">
        <v>288</v>
      </c>
      <c r="D143" s="25"/>
      <c r="E143" s="8" t="s">
        <v>278</v>
      </c>
      <c r="F143" s="25" t="s">
        <v>53</v>
      </c>
      <c r="G143" s="425">
        <f t="shared" si="104"/>
        <v>1260</v>
      </c>
      <c r="H143" s="425">
        <v>1200</v>
      </c>
      <c r="I143" s="425">
        <v>60</v>
      </c>
      <c r="J143" s="431">
        <v>0</v>
      </c>
      <c r="K143" s="460">
        <f>+L143+M143</f>
        <v>615.12</v>
      </c>
      <c r="L143" s="431">
        <f>+H143-R143</f>
        <v>575.62</v>
      </c>
      <c r="M143" s="431">
        <f>+I143-S143</f>
        <v>39.5</v>
      </c>
      <c r="N143" s="460"/>
      <c r="O143" s="431"/>
      <c r="P143" s="431"/>
      <c r="Q143" s="444">
        <f t="shared" si="161"/>
        <v>644.88</v>
      </c>
      <c r="R143" s="431">
        <v>624.38</v>
      </c>
      <c r="S143" s="431">
        <v>20.5</v>
      </c>
      <c r="T143" s="431"/>
      <c r="U143" s="431">
        <f t="shared" si="162"/>
        <v>644.88</v>
      </c>
      <c r="V143" s="431">
        <f t="shared" si="163"/>
        <v>624.38</v>
      </c>
      <c r="W143" s="431">
        <f t="shared" si="163"/>
        <v>20.5</v>
      </c>
      <c r="X143" s="425">
        <f t="shared" si="107"/>
        <v>0</v>
      </c>
      <c r="Y143" s="431"/>
      <c r="Z143" s="431"/>
      <c r="AA143" s="431">
        <f>+AB143+AC143</f>
        <v>644.88</v>
      </c>
      <c r="AB143" s="460">
        <v>624.38</v>
      </c>
      <c r="AC143" s="460">
        <v>20.5</v>
      </c>
      <c r="AD143" s="431"/>
      <c r="AE143" s="460"/>
      <c r="AF143" s="460"/>
      <c r="AG143" s="431"/>
      <c r="AH143" s="460"/>
      <c r="AI143" s="460"/>
      <c r="AJ143" s="431"/>
      <c r="AK143" s="431"/>
      <c r="AL143" s="15"/>
    </row>
    <row r="144" spans="1:41" ht="75">
      <c r="A144" s="25">
        <f t="shared" si="165"/>
        <v>9</v>
      </c>
      <c r="B144" s="327" t="s">
        <v>295</v>
      </c>
      <c r="C144" s="25" t="s">
        <v>275</v>
      </c>
      <c r="D144" s="25"/>
      <c r="E144" s="8" t="s">
        <v>104</v>
      </c>
      <c r="F144" s="25" t="s">
        <v>54</v>
      </c>
      <c r="G144" s="425">
        <f t="shared" si="104"/>
        <v>735</v>
      </c>
      <c r="H144" s="425">
        <v>700</v>
      </c>
      <c r="I144" s="425">
        <v>35</v>
      </c>
      <c r="J144" s="431">
        <v>0</v>
      </c>
      <c r="K144" s="460"/>
      <c r="L144" s="431"/>
      <c r="M144" s="431"/>
      <c r="N144" s="460">
        <f>+O144+P144</f>
        <v>226.5</v>
      </c>
      <c r="O144" s="431">
        <f>+R144-H144</f>
        <v>200</v>
      </c>
      <c r="P144" s="431">
        <f>+S144-I144</f>
        <v>26.5</v>
      </c>
      <c r="Q144" s="444">
        <f t="shared" si="161"/>
        <v>961.5</v>
      </c>
      <c r="R144" s="431">
        <v>900</v>
      </c>
      <c r="S144" s="431">
        <v>61.5</v>
      </c>
      <c r="T144" s="431"/>
      <c r="U144" s="431">
        <f t="shared" si="162"/>
        <v>961.5</v>
      </c>
      <c r="V144" s="431">
        <f t="shared" si="163"/>
        <v>900</v>
      </c>
      <c r="W144" s="431">
        <f t="shared" si="163"/>
        <v>61.5</v>
      </c>
      <c r="X144" s="425">
        <f t="shared" si="107"/>
        <v>0</v>
      </c>
      <c r="Y144" s="431"/>
      <c r="Z144" s="431"/>
      <c r="AA144" s="431"/>
      <c r="AB144" s="460"/>
      <c r="AC144" s="460"/>
      <c r="AD144" s="431">
        <f>+AE144+AF144</f>
        <v>961.5</v>
      </c>
      <c r="AE144" s="460">
        <v>900</v>
      </c>
      <c r="AF144" s="460">
        <v>61.5</v>
      </c>
      <c r="AG144" s="431"/>
      <c r="AH144" s="460"/>
      <c r="AI144" s="460"/>
      <c r="AJ144" s="431"/>
      <c r="AK144" s="431"/>
      <c r="AL144" s="15"/>
    </row>
    <row r="145" spans="1:41" ht="75">
      <c r="A145" s="25">
        <f t="shared" si="165"/>
        <v>10</v>
      </c>
      <c r="B145" s="327" t="s">
        <v>297</v>
      </c>
      <c r="C145" s="25" t="s">
        <v>298</v>
      </c>
      <c r="D145" s="25"/>
      <c r="E145" s="8" t="s">
        <v>128</v>
      </c>
      <c r="F145" s="25" t="s">
        <v>54</v>
      </c>
      <c r="G145" s="425">
        <f t="shared" si="104"/>
        <v>1050</v>
      </c>
      <c r="H145" s="425">
        <v>1000</v>
      </c>
      <c r="I145" s="425">
        <v>50</v>
      </c>
      <c r="J145" s="431">
        <v>0</v>
      </c>
      <c r="K145" s="460">
        <f>+L145+M145</f>
        <v>368.4</v>
      </c>
      <c r="L145" s="431">
        <f>+H145-R145</f>
        <v>353.4</v>
      </c>
      <c r="M145" s="431">
        <f>+I145-S145</f>
        <v>15</v>
      </c>
      <c r="N145" s="460"/>
      <c r="O145" s="431"/>
      <c r="P145" s="431"/>
      <c r="Q145" s="444">
        <f t="shared" si="161"/>
        <v>681.6</v>
      </c>
      <c r="R145" s="431">
        <v>646.6</v>
      </c>
      <c r="S145" s="431">
        <v>35</v>
      </c>
      <c r="T145" s="431"/>
      <c r="U145" s="431">
        <f t="shared" si="162"/>
        <v>681.6</v>
      </c>
      <c r="V145" s="431">
        <f t="shared" si="163"/>
        <v>646.6</v>
      </c>
      <c r="W145" s="431">
        <f t="shared" si="163"/>
        <v>35</v>
      </c>
      <c r="X145" s="425">
        <f t="shared" si="107"/>
        <v>0</v>
      </c>
      <c r="Y145" s="431"/>
      <c r="Z145" s="431"/>
      <c r="AA145" s="431"/>
      <c r="AB145" s="460"/>
      <c r="AC145" s="460"/>
      <c r="AD145" s="431">
        <f>+AE145+AF145</f>
        <v>681.6</v>
      </c>
      <c r="AE145" s="460">
        <v>646.6</v>
      </c>
      <c r="AF145" s="460">
        <v>35</v>
      </c>
      <c r="AG145" s="431"/>
      <c r="AH145" s="460"/>
      <c r="AI145" s="460"/>
      <c r="AJ145" s="431"/>
      <c r="AK145" s="431"/>
      <c r="AL145" s="15"/>
    </row>
    <row r="146" spans="1:41" ht="75">
      <c r="A146" s="25">
        <f t="shared" si="165"/>
        <v>11</v>
      </c>
      <c r="B146" s="327" t="s">
        <v>301</v>
      </c>
      <c r="C146" s="25" t="s">
        <v>300</v>
      </c>
      <c r="D146" s="25"/>
      <c r="E146" s="8" t="s">
        <v>281</v>
      </c>
      <c r="F146" s="25" t="s">
        <v>54</v>
      </c>
      <c r="G146" s="425">
        <f t="shared" si="104"/>
        <v>419.43</v>
      </c>
      <c r="H146" s="425">
        <v>399.43</v>
      </c>
      <c r="I146" s="425">
        <v>20</v>
      </c>
      <c r="J146" s="431">
        <v>0</v>
      </c>
      <c r="K146" s="460"/>
      <c r="L146" s="431"/>
      <c r="M146" s="431"/>
      <c r="N146" s="460">
        <f>+O146+P146</f>
        <v>0.56999999999999318</v>
      </c>
      <c r="O146" s="431">
        <f>+R146-H146</f>
        <v>0.56999999999999318</v>
      </c>
      <c r="P146" s="431"/>
      <c r="Q146" s="444">
        <f t="shared" si="161"/>
        <v>420</v>
      </c>
      <c r="R146" s="431">
        <v>400</v>
      </c>
      <c r="S146" s="431">
        <v>20</v>
      </c>
      <c r="T146" s="431"/>
      <c r="U146" s="431">
        <f t="shared" si="162"/>
        <v>420</v>
      </c>
      <c r="V146" s="431">
        <f t="shared" si="163"/>
        <v>400</v>
      </c>
      <c r="W146" s="431">
        <f t="shared" si="163"/>
        <v>20</v>
      </c>
      <c r="X146" s="425">
        <f t="shared" si="107"/>
        <v>0</v>
      </c>
      <c r="Y146" s="431"/>
      <c r="Z146" s="431"/>
      <c r="AA146" s="431"/>
      <c r="AB146" s="460"/>
      <c r="AC146" s="460"/>
      <c r="AD146" s="431">
        <f>+AE146+AF146</f>
        <v>420</v>
      </c>
      <c r="AE146" s="460">
        <v>400</v>
      </c>
      <c r="AF146" s="460">
        <v>20</v>
      </c>
      <c r="AG146" s="431"/>
      <c r="AH146" s="460"/>
      <c r="AI146" s="460"/>
      <c r="AJ146" s="431"/>
      <c r="AK146" s="431"/>
      <c r="AL146" s="15"/>
    </row>
    <row r="147" spans="1:41" ht="75">
      <c r="A147" s="25">
        <f t="shared" si="165"/>
        <v>12</v>
      </c>
      <c r="B147" s="327" t="s">
        <v>294</v>
      </c>
      <c r="C147" s="25" t="s">
        <v>277</v>
      </c>
      <c r="D147" s="25"/>
      <c r="E147" s="8" t="s">
        <v>281</v>
      </c>
      <c r="F147" s="25" t="s">
        <v>55</v>
      </c>
      <c r="G147" s="425">
        <f>H147+I147</f>
        <v>420</v>
      </c>
      <c r="H147" s="425">
        <v>400</v>
      </c>
      <c r="I147" s="425">
        <v>20</v>
      </c>
      <c r="J147" s="431">
        <v>0</v>
      </c>
      <c r="K147" s="460">
        <f t="shared" si="160"/>
        <v>0</v>
      </c>
      <c r="L147" s="431"/>
      <c r="M147" s="431"/>
      <c r="N147" s="460"/>
      <c r="O147" s="431"/>
      <c r="P147" s="431"/>
      <c r="Q147" s="444">
        <f t="shared" si="161"/>
        <v>420</v>
      </c>
      <c r="R147" s="431">
        <v>400</v>
      </c>
      <c r="S147" s="431">
        <v>20</v>
      </c>
      <c r="T147" s="431"/>
      <c r="U147" s="431">
        <f>+V147+W147</f>
        <v>0</v>
      </c>
      <c r="V147" s="431">
        <f t="shared" ref="V147:W149" si="166">+Y147+AB147+AE147</f>
        <v>0</v>
      </c>
      <c r="W147" s="431">
        <f t="shared" si="166"/>
        <v>0</v>
      </c>
      <c r="X147" s="425">
        <f>Y147+Z147</f>
        <v>0</v>
      </c>
      <c r="Y147" s="431"/>
      <c r="Z147" s="431"/>
      <c r="AA147" s="431"/>
      <c r="AB147" s="460"/>
      <c r="AC147" s="460"/>
      <c r="AD147" s="431"/>
      <c r="AE147" s="460"/>
      <c r="AF147" s="460"/>
      <c r="AG147" s="425">
        <f t="shared" ref="AG147" si="167">AH147+AI147</f>
        <v>420</v>
      </c>
      <c r="AH147" s="425">
        <v>400</v>
      </c>
      <c r="AI147" s="425">
        <v>20</v>
      </c>
      <c r="AJ147" s="431"/>
      <c r="AK147" s="431"/>
      <c r="AL147" s="15"/>
    </row>
    <row r="148" spans="1:41" ht="75">
      <c r="A148" s="25">
        <f t="shared" si="165"/>
        <v>13</v>
      </c>
      <c r="B148" s="327" t="s">
        <v>296</v>
      </c>
      <c r="C148" s="25" t="s">
        <v>288</v>
      </c>
      <c r="D148" s="25"/>
      <c r="E148" s="8" t="s">
        <v>128</v>
      </c>
      <c r="F148" s="25" t="s">
        <v>55</v>
      </c>
      <c r="G148" s="425">
        <f>H148+I148</f>
        <v>1050</v>
      </c>
      <c r="H148" s="425">
        <v>1000</v>
      </c>
      <c r="I148" s="425">
        <v>50</v>
      </c>
      <c r="J148" s="431">
        <v>0</v>
      </c>
      <c r="K148" s="460">
        <f t="shared" si="160"/>
        <v>0</v>
      </c>
      <c r="L148" s="431"/>
      <c r="M148" s="431"/>
      <c r="N148" s="460"/>
      <c r="O148" s="431"/>
      <c r="P148" s="431"/>
      <c r="Q148" s="444">
        <f t="shared" si="161"/>
        <v>1050</v>
      </c>
      <c r="R148" s="431">
        <v>1000</v>
      </c>
      <c r="S148" s="431">
        <v>50</v>
      </c>
      <c r="T148" s="431"/>
      <c r="U148" s="431">
        <f>+V148+W148</f>
        <v>0</v>
      </c>
      <c r="V148" s="431">
        <f t="shared" si="166"/>
        <v>0</v>
      </c>
      <c r="W148" s="431">
        <f t="shared" si="166"/>
        <v>0</v>
      </c>
      <c r="X148" s="425">
        <f>Y148+Z148</f>
        <v>0</v>
      </c>
      <c r="Y148" s="431"/>
      <c r="Z148" s="431"/>
      <c r="AA148" s="431"/>
      <c r="AB148" s="460"/>
      <c r="AC148" s="460"/>
      <c r="AD148" s="431"/>
      <c r="AE148" s="460"/>
      <c r="AF148" s="460"/>
      <c r="AG148" s="425">
        <f t="shared" ref="AG148" si="168">AH148+AI148</f>
        <v>1050</v>
      </c>
      <c r="AH148" s="425">
        <v>1000</v>
      </c>
      <c r="AI148" s="425">
        <v>50</v>
      </c>
      <c r="AJ148" s="431"/>
      <c r="AK148" s="431"/>
      <c r="AL148" s="15"/>
    </row>
    <row r="149" spans="1:41" ht="75">
      <c r="A149" s="25">
        <f t="shared" si="165"/>
        <v>14</v>
      </c>
      <c r="B149" s="327" t="s">
        <v>299</v>
      </c>
      <c r="C149" s="25" t="s">
        <v>300</v>
      </c>
      <c r="D149" s="25"/>
      <c r="E149" s="8" t="s">
        <v>128</v>
      </c>
      <c r="F149" s="25" t="s">
        <v>55</v>
      </c>
      <c r="G149" s="425">
        <f>H149+I149</f>
        <v>1050</v>
      </c>
      <c r="H149" s="425">
        <v>1000</v>
      </c>
      <c r="I149" s="425">
        <v>50</v>
      </c>
      <c r="J149" s="431">
        <v>0</v>
      </c>
      <c r="K149" s="460">
        <f t="shared" si="160"/>
        <v>0</v>
      </c>
      <c r="L149" s="431"/>
      <c r="M149" s="431"/>
      <c r="N149" s="460"/>
      <c r="O149" s="431"/>
      <c r="P149" s="431"/>
      <c r="Q149" s="444">
        <f t="shared" si="161"/>
        <v>1050</v>
      </c>
      <c r="R149" s="431">
        <v>1000</v>
      </c>
      <c r="S149" s="431">
        <v>50</v>
      </c>
      <c r="T149" s="431"/>
      <c r="U149" s="431">
        <f>+V149+W149</f>
        <v>0</v>
      </c>
      <c r="V149" s="431">
        <f t="shared" si="166"/>
        <v>0</v>
      </c>
      <c r="W149" s="431">
        <f t="shared" si="166"/>
        <v>0</v>
      </c>
      <c r="X149" s="425">
        <f>Y149+Z149</f>
        <v>0</v>
      </c>
      <c r="Y149" s="431"/>
      <c r="Z149" s="431"/>
      <c r="AA149" s="431"/>
      <c r="AB149" s="460"/>
      <c r="AC149" s="460"/>
      <c r="AD149" s="431"/>
      <c r="AE149" s="460"/>
      <c r="AF149" s="460"/>
      <c r="AG149" s="425">
        <f t="shared" ref="AG149" si="169">AH149+AI149</f>
        <v>1050</v>
      </c>
      <c r="AH149" s="425">
        <v>1000</v>
      </c>
      <c r="AI149" s="425">
        <v>50</v>
      </c>
      <c r="AJ149" s="431"/>
      <c r="AK149" s="431"/>
      <c r="AL149" s="15"/>
    </row>
    <row r="150" spans="1:41" ht="45">
      <c r="A150" s="25">
        <f t="shared" si="165"/>
        <v>15</v>
      </c>
      <c r="B150" s="327" t="s">
        <v>1135</v>
      </c>
      <c r="C150" s="25" t="s">
        <v>288</v>
      </c>
      <c r="D150" s="25"/>
      <c r="E150" s="8"/>
      <c r="F150" s="25" t="s">
        <v>55</v>
      </c>
      <c r="G150" s="425"/>
      <c r="H150" s="425"/>
      <c r="I150" s="425"/>
      <c r="J150" s="431"/>
      <c r="K150" s="460"/>
      <c r="L150" s="431"/>
      <c r="M150" s="431"/>
      <c r="N150" s="444">
        <f t="shared" ref="N150" si="170">+O150+P150</f>
        <v>841.45</v>
      </c>
      <c r="O150" s="431">
        <v>828.45</v>
      </c>
      <c r="P150" s="431">
        <v>13</v>
      </c>
      <c r="Q150" s="444">
        <f t="shared" si="161"/>
        <v>841.45</v>
      </c>
      <c r="R150" s="431">
        <v>828.45</v>
      </c>
      <c r="S150" s="431">
        <v>13</v>
      </c>
      <c r="T150" s="503" t="s">
        <v>1169</v>
      </c>
      <c r="U150" s="431"/>
      <c r="V150" s="431"/>
      <c r="W150" s="431"/>
      <c r="X150" s="425"/>
      <c r="Y150" s="431"/>
      <c r="Z150" s="431"/>
      <c r="AA150" s="431"/>
      <c r="AB150" s="460"/>
      <c r="AC150" s="460"/>
      <c r="AD150" s="431"/>
      <c r="AE150" s="460"/>
      <c r="AF150" s="460"/>
      <c r="AG150" s="431">
        <f>+AH150+AI150</f>
        <v>841.45</v>
      </c>
      <c r="AH150" s="460">
        <v>828.45</v>
      </c>
      <c r="AI150" s="460">
        <v>13</v>
      </c>
      <c r="AJ150" s="431"/>
      <c r="AK150" s="431"/>
      <c r="AL150" s="15"/>
    </row>
    <row r="151" spans="1:41" s="14" customFormat="1" ht="51.75" customHeight="1">
      <c r="A151" s="4" t="s">
        <v>996</v>
      </c>
      <c r="B151" s="483" t="s">
        <v>303</v>
      </c>
      <c r="C151" s="402"/>
      <c r="D151" s="402"/>
      <c r="E151" s="401">
        <v>0</v>
      </c>
      <c r="F151" s="401"/>
      <c r="G151" s="426">
        <f>SUM(G152:G161)</f>
        <v>11092.08</v>
      </c>
      <c r="H151" s="426">
        <f t="shared" ref="H151:T151" si="171">SUM(H152:H161)</f>
        <v>10563.98</v>
      </c>
      <c r="I151" s="426">
        <f t="shared" si="171"/>
        <v>528.1</v>
      </c>
      <c r="J151" s="426">
        <f t="shared" si="171"/>
        <v>0</v>
      </c>
      <c r="K151" s="426">
        <f t="shared" si="171"/>
        <v>683.35670000000016</v>
      </c>
      <c r="L151" s="426">
        <f t="shared" si="171"/>
        <v>669.74670000000015</v>
      </c>
      <c r="M151" s="426">
        <f t="shared" si="171"/>
        <v>13.61</v>
      </c>
      <c r="N151" s="426">
        <f t="shared" si="171"/>
        <v>683.35670000000005</v>
      </c>
      <c r="O151" s="426">
        <f t="shared" si="171"/>
        <v>669.74670000000003</v>
      </c>
      <c r="P151" s="426">
        <f t="shared" si="171"/>
        <v>13.610000000000007</v>
      </c>
      <c r="Q151" s="426">
        <f t="shared" si="171"/>
        <v>11092.08</v>
      </c>
      <c r="R151" s="426">
        <f t="shared" si="171"/>
        <v>10563.98</v>
      </c>
      <c r="S151" s="426">
        <f t="shared" si="171"/>
        <v>528.1</v>
      </c>
      <c r="T151" s="426">
        <f t="shared" si="171"/>
        <v>0</v>
      </c>
      <c r="U151" s="426">
        <f t="shared" ref="U151:AK151" si="172">SUM(U152:U160)</f>
        <v>7387.6432999999997</v>
      </c>
      <c r="V151" s="426">
        <f t="shared" si="172"/>
        <v>7005.2533000000003</v>
      </c>
      <c r="W151" s="426">
        <f t="shared" si="172"/>
        <v>382.39</v>
      </c>
      <c r="X151" s="426">
        <f t="shared" si="172"/>
        <v>1446.05</v>
      </c>
      <c r="Y151" s="426">
        <f t="shared" si="172"/>
        <v>1351</v>
      </c>
      <c r="Z151" s="426">
        <f t="shared" si="172"/>
        <v>95.05</v>
      </c>
      <c r="AA151" s="426">
        <f t="shared" si="172"/>
        <v>3218.5933</v>
      </c>
      <c r="AB151" s="426">
        <f t="shared" si="172"/>
        <v>3080.9533000000001</v>
      </c>
      <c r="AC151" s="426">
        <f t="shared" si="172"/>
        <v>137.63999999999999</v>
      </c>
      <c r="AD151" s="426">
        <f t="shared" si="172"/>
        <v>2723</v>
      </c>
      <c r="AE151" s="426">
        <f t="shared" si="172"/>
        <v>2573.3000000000002</v>
      </c>
      <c r="AF151" s="426">
        <f t="shared" si="172"/>
        <v>149.69999999999999</v>
      </c>
      <c r="AG151" s="426">
        <f>SUM(AG152:AG161)</f>
        <v>3704.4367000000002</v>
      </c>
      <c r="AH151" s="426">
        <f t="shared" ref="AH151:AI151" si="173">SUM(AH152:AH161)</f>
        <v>3558.7267000000002</v>
      </c>
      <c r="AI151" s="426">
        <f t="shared" si="173"/>
        <v>145.70999999999998</v>
      </c>
      <c r="AJ151" s="426"/>
      <c r="AK151" s="426">
        <f t="shared" si="172"/>
        <v>0</v>
      </c>
      <c r="AL151" s="16"/>
      <c r="AM151" s="357">
        <f>+'NĂM 2022'!K57+'NĂM 2023'!N65+'NĂM 2024'!J60+'NĂM 2025'!J54</f>
        <v>11092.08</v>
      </c>
      <c r="AN151" s="357">
        <f>+'NĂM 2022'!L57+'NĂM 2023'!O65+'NĂM 2024'!K60+'NĂM 2025'!K54</f>
        <v>10563.98</v>
      </c>
      <c r="AO151" s="357">
        <f>+'NĂM 2022'!M57+'NĂM 2023'!P65+'NĂM 2024'!L60+'NĂM 2025'!L54</f>
        <v>528.09999999999991</v>
      </c>
    </row>
    <row r="152" spans="1:41" ht="51.75" customHeight="1">
      <c r="A152" s="8">
        <v>1</v>
      </c>
      <c r="B152" s="319" t="s">
        <v>304</v>
      </c>
      <c r="C152" s="8" t="s">
        <v>303</v>
      </c>
      <c r="D152" s="8"/>
      <c r="E152" s="8" t="s">
        <v>305</v>
      </c>
      <c r="F152" s="25" t="s">
        <v>52</v>
      </c>
      <c r="G152" s="425">
        <f t="shared" si="104"/>
        <v>1996.05</v>
      </c>
      <c r="H152" s="425">
        <v>1901</v>
      </c>
      <c r="I152" s="425">
        <v>95.05</v>
      </c>
      <c r="J152" s="431">
        <v>0</v>
      </c>
      <c r="K152" s="460">
        <f>+L152+M152</f>
        <v>17.996700000000146</v>
      </c>
      <c r="L152" s="431">
        <f>+H152-R152</f>
        <v>17.996700000000146</v>
      </c>
      <c r="M152" s="431">
        <f>+I152-S152</f>
        <v>0</v>
      </c>
      <c r="N152" s="460"/>
      <c r="O152" s="431"/>
      <c r="P152" s="431"/>
      <c r="Q152" s="444">
        <v>1978.0532999999998</v>
      </c>
      <c r="R152" s="431">
        <v>1883.0032999999999</v>
      </c>
      <c r="S152" s="431">
        <v>95.05</v>
      </c>
      <c r="T152" s="431"/>
      <c r="U152" s="431">
        <f>+V152+W152</f>
        <v>1978.0532999999998</v>
      </c>
      <c r="V152" s="431">
        <f>+Y152+AB152+AE152</f>
        <v>1883.0032999999999</v>
      </c>
      <c r="W152" s="431">
        <f>+Z152+AC152+AF152</f>
        <v>95.05</v>
      </c>
      <c r="X152" s="425">
        <f t="shared" si="107"/>
        <v>1446.05</v>
      </c>
      <c r="Y152" s="425">
        <v>1351</v>
      </c>
      <c r="Z152" s="425">
        <v>95.05</v>
      </c>
      <c r="AA152" s="425">
        <f>+AB152</f>
        <v>532.00329999999997</v>
      </c>
      <c r="AB152" s="458">
        <f>550-17.9967</f>
        <v>532.00329999999997</v>
      </c>
      <c r="AC152" s="458"/>
      <c r="AD152" s="425"/>
      <c r="AE152" s="458"/>
      <c r="AF152" s="458"/>
      <c r="AG152" s="425"/>
      <c r="AH152" s="458"/>
      <c r="AI152" s="458"/>
      <c r="AJ152" s="425"/>
      <c r="AK152" s="431"/>
      <c r="AL152" s="15"/>
      <c r="AM152" s="482">
        <f>+G151-U151</f>
        <v>3704.4367000000002</v>
      </c>
      <c r="AN152" s="482">
        <f>+H151-V151</f>
        <v>3558.7266999999993</v>
      </c>
      <c r="AO152" s="482">
        <f>+I151-W151</f>
        <v>145.71000000000004</v>
      </c>
    </row>
    <row r="153" spans="1:41" ht="51.75" customHeight="1">
      <c r="A153" s="8">
        <f>+A152+1</f>
        <v>2</v>
      </c>
      <c r="B153" s="319" t="s">
        <v>306</v>
      </c>
      <c r="C153" s="8" t="s">
        <v>307</v>
      </c>
      <c r="D153" s="8"/>
      <c r="E153" s="8" t="s">
        <v>308</v>
      </c>
      <c r="F153" s="8" t="s">
        <v>53</v>
      </c>
      <c r="G153" s="425">
        <f t="shared" si="104"/>
        <v>2191.25</v>
      </c>
      <c r="H153" s="425">
        <v>2087</v>
      </c>
      <c r="I153" s="425">
        <v>104.25</v>
      </c>
      <c r="J153" s="431">
        <v>0</v>
      </c>
      <c r="K153" s="460">
        <f t="shared" ref="K153:K158" si="174">+L153+M153</f>
        <v>304.65999999999997</v>
      </c>
      <c r="L153" s="431">
        <f t="shared" ref="L153:L158" si="175">+H153-R153</f>
        <v>298.04999999999995</v>
      </c>
      <c r="M153" s="431">
        <f t="shared" ref="M153:M158" si="176">+I153-S153</f>
        <v>6.6099999999999994</v>
      </c>
      <c r="N153" s="460"/>
      <c r="O153" s="431"/>
      <c r="P153" s="431"/>
      <c r="Q153" s="444">
        <v>1886.5900000000001</v>
      </c>
      <c r="R153" s="431">
        <v>1788.95</v>
      </c>
      <c r="S153" s="431">
        <v>97.64</v>
      </c>
      <c r="T153" s="431"/>
      <c r="U153" s="431">
        <f t="shared" ref="U153:U160" si="177">+V153+W153</f>
        <v>1886.5900000000001</v>
      </c>
      <c r="V153" s="431">
        <f t="shared" ref="V153:W160" si="178">+Y153+AB153+AE153</f>
        <v>1788.95</v>
      </c>
      <c r="W153" s="431">
        <f t="shared" si="178"/>
        <v>97.64</v>
      </c>
      <c r="X153" s="425">
        <f t="shared" si="107"/>
        <v>0</v>
      </c>
      <c r="Y153" s="431"/>
      <c r="Z153" s="431"/>
      <c r="AA153" s="431">
        <f>+AB153+AC153</f>
        <v>1886.5900000000001</v>
      </c>
      <c r="AB153" s="460">
        <v>1788.95</v>
      </c>
      <c r="AC153" s="460">
        <v>97.64</v>
      </c>
      <c r="AD153" s="431"/>
      <c r="AE153" s="460"/>
      <c r="AF153" s="460"/>
      <c r="AG153" s="431"/>
      <c r="AH153" s="460"/>
      <c r="AI153" s="460"/>
      <c r="AJ153" s="431"/>
      <c r="AK153" s="431"/>
      <c r="AL153" s="15"/>
      <c r="AM153" s="489">
        <f>+AM152-AG151</f>
        <v>0</v>
      </c>
      <c r="AN153" s="489">
        <f t="shared" ref="AN153:AO153" si="179">+AN152-AH151</f>
        <v>0</v>
      </c>
      <c r="AO153" s="489">
        <f t="shared" si="179"/>
        <v>0</v>
      </c>
    </row>
    <row r="154" spans="1:41" ht="51.75" customHeight="1">
      <c r="A154" s="8">
        <f t="shared" ref="A154:A161" si="180">+A153+1</f>
        <v>3</v>
      </c>
      <c r="B154" s="319" t="s">
        <v>309</v>
      </c>
      <c r="C154" s="8" t="s">
        <v>310</v>
      </c>
      <c r="D154" s="8"/>
      <c r="E154" s="8" t="s">
        <v>311</v>
      </c>
      <c r="F154" s="8" t="s">
        <v>53</v>
      </c>
      <c r="G154" s="425">
        <f t="shared" si="104"/>
        <v>420</v>
      </c>
      <c r="H154" s="425">
        <v>400</v>
      </c>
      <c r="I154" s="425">
        <v>20</v>
      </c>
      <c r="J154" s="431">
        <v>0</v>
      </c>
      <c r="K154" s="460">
        <f t="shared" si="174"/>
        <v>20</v>
      </c>
      <c r="L154" s="431">
        <f t="shared" si="175"/>
        <v>20</v>
      </c>
      <c r="M154" s="431">
        <f t="shared" si="176"/>
        <v>0</v>
      </c>
      <c r="N154" s="460"/>
      <c r="O154" s="431"/>
      <c r="P154" s="431"/>
      <c r="Q154" s="444">
        <v>400</v>
      </c>
      <c r="R154" s="431">
        <v>380</v>
      </c>
      <c r="S154" s="431">
        <v>20</v>
      </c>
      <c r="T154" s="431"/>
      <c r="U154" s="431">
        <f t="shared" si="177"/>
        <v>400</v>
      </c>
      <c r="V154" s="431">
        <f t="shared" si="178"/>
        <v>380</v>
      </c>
      <c r="W154" s="431">
        <f t="shared" si="178"/>
        <v>20</v>
      </c>
      <c r="X154" s="425">
        <f t="shared" si="107"/>
        <v>0</v>
      </c>
      <c r="Y154" s="431"/>
      <c r="Z154" s="431"/>
      <c r="AA154" s="431">
        <f t="shared" ref="AA154:AA155" si="181">+AB154+AC154</f>
        <v>400</v>
      </c>
      <c r="AB154" s="460">
        <v>380</v>
      </c>
      <c r="AC154" s="460">
        <v>20</v>
      </c>
      <c r="AD154" s="431"/>
      <c r="AE154" s="460"/>
      <c r="AF154" s="460"/>
      <c r="AG154" s="431"/>
      <c r="AH154" s="460"/>
      <c r="AI154" s="460"/>
      <c r="AJ154" s="431"/>
      <c r="AK154" s="431"/>
      <c r="AL154" s="15"/>
    </row>
    <row r="155" spans="1:41" ht="51.75" customHeight="1">
      <c r="A155" s="8">
        <f t="shared" si="180"/>
        <v>4</v>
      </c>
      <c r="B155" s="319" t="s">
        <v>312</v>
      </c>
      <c r="C155" s="8" t="s">
        <v>313</v>
      </c>
      <c r="D155" s="8"/>
      <c r="E155" s="8" t="s">
        <v>94</v>
      </c>
      <c r="F155" s="8" t="s">
        <v>53</v>
      </c>
      <c r="G155" s="425">
        <f t="shared" si="104"/>
        <v>420</v>
      </c>
      <c r="H155" s="425">
        <v>400</v>
      </c>
      <c r="I155" s="425">
        <v>20</v>
      </c>
      <c r="J155" s="431">
        <v>0</v>
      </c>
      <c r="K155" s="460">
        <f t="shared" si="174"/>
        <v>20</v>
      </c>
      <c r="L155" s="431">
        <f t="shared" si="175"/>
        <v>20</v>
      </c>
      <c r="M155" s="431">
        <f t="shared" si="176"/>
        <v>0</v>
      </c>
      <c r="N155" s="460"/>
      <c r="O155" s="431"/>
      <c r="P155" s="431"/>
      <c r="Q155" s="444">
        <v>400</v>
      </c>
      <c r="R155" s="431">
        <v>380</v>
      </c>
      <c r="S155" s="431">
        <v>20</v>
      </c>
      <c r="T155" s="431"/>
      <c r="U155" s="431">
        <f t="shared" si="177"/>
        <v>400</v>
      </c>
      <c r="V155" s="431">
        <f t="shared" si="178"/>
        <v>380</v>
      </c>
      <c r="W155" s="431">
        <f t="shared" si="178"/>
        <v>20</v>
      </c>
      <c r="X155" s="425">
        <f t="shared" si="107"/>
        <v>0</v>
      </c>
      <c r="Y155" s="431"/>
      <c r="Z155" s="431"/>
      <c r="AA155" s="431">
        <f t="shared" si="181"/>
        <v>400</v>
      </c>
      <c r="AB155" s="460">
        <v>380</v>
      </c>
      <c r="AC155" s="460">
        <v>20</v>
      </c>
      <c r="AD155" s="431"/>
      <c r="AE155" s="460"/>
      <c r="AF155" s="460"/>
      <c r="AG155" s="431"/>
      <c r="AH155" s="460"/>
      <c r="AI155" s="460"/>
      <c r="AJ155" s="431"/>
      <c r="AK155" s="431"/>
      <c r="AL155" s="15"/>
    </row>
    <row r="156" spans="1:41" ht="51.75" customHeight="1">
      <c r="A156" s="8">
        <f t="shared" si="180"/>
        <v>5</v>
      </c>
      <c r="B156" s="319" t="s">
        <v>1130</v>
      </c>
      <c r="C156" s="8" t="s">
        <v>1131</v>
      </c>
      <c r="D156" s="8"/>
      <c r="E156" s="8" t="s">
        <v>315</v>
      </c>
      <c r="F156" s="25" t="s">
        <v>54</v>
      </c>
      <c r="G156" s="425">
        <f t="shared" si="104"/>
        <v>2191.35</v>
      </c>
      <c r="H156" s="425">
        <v>2087</v>
      </c>
      <c r="I156" s="425">
        <v>104.35</v>
      </c>
      <c r="J156" s="431"/>
      <c r="K156" s="460">
        <f t="shared" si="174"/>
        <v>80.700000000000045</v>
      </c>
      <c r="L156" s="431">
        <f t="shared" si="175"/>
        <v>80.700000000000045</v>
      </c>
      <c r="M156" s="431"/>
      <c r="N156" s="460">
        <f>+O156+P156</f>
        <v>12.350000000000009</v>
      </c>
      <c r="O156" s="431"/>
      <c r="P156" s="431">
        <f>+S156-I156</f>
        <v>12.350000000000009</v>
      </c>
      <c r="Q156" s="444">
        <v>2123</v>
      </c>
      <c r="R156" s="431">
        <v>2006.3</v>
      </c>
      <c r="S156" s="431">
        <v>116.7</v>
      </c>
      <c r="T156" s="431"/>
      <c r="U156" s="431">
        <f t="shared" si="177"/>
        <v>2123</v>
      </c>
      <c r="V156" s="431">
        <f t="shared" si="178"/>
        <v>2006.3</v>
      </c>
      <c r="W156" s="431">
        <f t="shared" si="178"/>
        <v>116.7</v>
      </c>
      <c r="X156" s="425">
        <f t="shared" si="107"/>
        <v>0</v>
      </c>
      <c r="Y156" s="431"/>
      <c r="Z156" s="431"/>
      <c r="AA156" s="431"/>
      <c r="AB156" s="460"/>
      <c r="AC156" s="460"/>
      <c r="AD156" s="431">
        <f>+AE156+AF156</f>
        <v>2123</v>
      </c>
      <c r="AE156" s="460">
        <v>2006.3</v>
      </c>
      <c r="AF156" s="460">
        <v>116.7</v>
      </c>
      <c r="AG156" s="431"/>
      <c r="AH156" s="460"/>
      <c r="AI156" s="460"/>
      <c r="AJ156" s="431"/>
      <c r="AK156" s="431"/>
      <c r="AL156" s="15"/>
    </row>
    <row r="157" spans="1:41" ht="51.75" customHeight="1">
      <c r="A157" s="8">
        <f t="shared" si="180"/>
        <v>6</v>
      </c>
      <c r="B157" s="319" t="s">
        <v>316</v>
      </c>
      <c r="C157" s="8" t="s">
        <v>317</v>
      </c>
      <c r="D157" s="8"/>
      <c r="E157" s="8" t="s">
        <v>318</v>
      </c>
      <c r="F157" s="25" t="s">
        <v>54</v>
      </c>
      <c r="G157" s="425">
        <f t="shared" si="104"/>
        <v>420</v>
      </c>
      <c r="H157" s="425">
        <v>400</v>
      </c>
      <c r="I157" s="425">
        <v>20</v>
      </c>
      <c r="J157" s="431">
        <v>0</v>
      </c>
      <c r="K157" s="460">
        <f t="shared" si="174"/>
        <v>120</v>
      </c>
      <c r="L157" s="431">
        <f t="shared" si="175"/>
        <v>116.5</v>
      </c>
      <c r="M157" s="431">
        <f t="shared" si="176"/>
        <v>3.5</v>
      </c>
      <c r="N157" s="460"/>
      <c r="O157" s="431"/>
      <c r="P157" s="431"/>
      <c r="Q157" s="444">
        <v>300</v>
      </c>
      <c r="R157" s="431">
        <v>283.5</v>
      </c>
      <c r="S157" s="431">
        <v>16.5</v>
      </c>
      <c r="T157" s="431"/>
      <c r="U157" s="431">
        <f t="shared" si="177"/>
        <v>300</v>
      </c>
      <c r="V157" s="431">
        <f t="shared" si="178"/>
        <v>283.5</v>
      </c>
      <c r="W157" s="431">
        <f t="shared" si="178"/>
        <v>16.5</v>
      </c>
      <c r="X157" s="425">
        <f t="shared" si="107"/>
        <v>0</v>
      </c>
      <c r="Y157" s="431"/>
      <c r="Z157" s="431"/>
      <c r="AA157" s="431"/>
      <c r="AB157" s="460"/>
      <c r="AC157" s="460"/>
      <c r="AD157" s="431">
        <f t="shared" ref="AD157:AD158" si="182">+AE157+AF157</f>
        <v>300</v>
      </c>
      <c r="AE157" s="460">
        <v>283.5</v>
      </c>
      <c r="AF157" s="460">
        <v>16.5</v>
      </c>
      <c r="AG157" s="431"/>
      <c r="AH157" s="460"/>
      <c r="AI157" s="460"/>
      <c r="AJ157" s="431"/>
      <c r="AK157" s="431"/>
      <c r="AL157" s="15"/>
    </row>
    <row r="158" spans="1:41" ht="51.75" customHeight="1">
      <c r="A158" s="8">
        <f t="shared" si="180"/>
        <v>7</v>
      </c>
      <c r="B158" s="319" t="s">
        <v>319</v>
      </c>
      <c r="C158" s="8" t="s">
        <v>320</v>
      </c>
      <c r="D158" s="8"/>
      <c r="E158" s="8" t="s">
        <v>321</v>
      </c>
      <c r="F158" s="25" t="s">
        <v>54</v>
      </c>
      <c r="G158" s="425">
        <f t="shared" si="104"/>
        <v>420</v>
      </c>
      <c r="H158" s="425">
        <v>400</v>
      </c>
      <c r="I158" s="425">
        <v>20</v>
      </c>
      <c r="J158" s="431">
        <v>0</v>
      </c>
      <c r="K158" s="460">
        <f t="shared" si="174"/>
        <v>120</v>
      </c>
      <c r="L158" s="431">
        <f t="shared" si="175"/>
        <v>116.5</v>
      </c>
      <c r="M158" s="431">
        <f t="shared" si="176"/>
        <v>3.5</v>
      </c>
      <c r="N158" s="460"/>
      <c r="O158" s="431"/>
      <c r="P158" s="431"/>
      <c r="Q158" s="444">
        <v>300</v>
      </c>
      <c r="R158" s="431">
        <v>283.5</v>
      </c>
      <c r="S158" s="431">
        <v>16.5</v>
      </c>
      <c r="T158" s="431"/>
      <c r="U158" s="431">
        <f t="shared" si="177"/>
        <v>300</v>
      </c>
      <c r="V158" s="431">
        <f t="shared" si="178"/>
        <v>283.5</v>
      </c>
      <c r="W158" s="431">
        <f t="shared" si="178"/>
        <v>16.5</v>
      </c>
      <c r="X158" s="425">
        <f t="shared" si="107"/>
        <v>0</v>
      </c>
      <c r="Y158" s="431"/>
      <c r="Z158" s="431"/>
      <c r="AA158" s="431"/>
      <c r="AB158" s="460"/>
      <c r="AC158" s="460"/>
      <c r="AD158" s="431">
        <f t="shared" si="182"/>
        <v>300</v>
      </c>
      <c r="AE158" s="460">
        <v>283.5</v>
      </c>
      <c r="AF158" s="460">
        <v>16.5</v>
      </c>
      <c r="AG158" s="431"/>
      <c r="AH158" s="460"/>
      <c r="AI158" s="460"/>
      <c r="AJ158" s="431"/>
      <c r="AK158" s="431"/>
      <c r="AL158" s="15"/>
    </row>
    <row r="159" spans="1:41" ht="51.75" customHeight="1">
      <c r="A159" s="8">
        <f t="shared" si="180"/>
        <v>8</v>
      </c>
      <c r="B159" s="319" t="s">
        <v>322</v>
      </c>
      <c r="C159" s="8" t="s">
        <v>57</v>
      </c>
      <c r="D159" s="8"/>
      <c r="E159" s="8" t="s">
        <v>323</v>
      </c>
      <c r="F159" s="8" t="s">
        <v>55</v>
      </c>
      <c r="G159" s="425">
        <f t="shared" si="104"/>
        <v>1575</v>
      </c>
      <c r="H159" s="425">
        <v>1500</v>
      </c>
      <c r="I159" s="425">
        <v>75</v>
      </c>
      <c r="J159" s="431">
        <v>0</v>
      </c>
      <c r="K159" s="460">
        <f t="shared" ref="K159:K160" si="183">+G159-Q159</f>
        <v>0</v>
      </c>
      <c r="L159" s="431"/>
      <c r="M159" s="431"/>
      <c r="N159" s="460"/>
      <c r="O159" s="431"/>
      <c r="P159" s="431"/>
      <c r="Q159" s="425">
        <f t="shared" ref="Q159:Q160" si="184">R159+S159</f>
        <v>1575</v>
      </c>
      <c r="R159" s="425">
        <v>1500</v>
      </c>
      <c r="S159" s="425">
        <v>75</v>
      </c>
      <c r="T159" s="431"/>
      <c r="U159" s="431">
        <f t="shared" si="177"/>
        <v>0</v>
      </c>
      <c r="V159" s="431">
        <f t="shared" si="178"/>
        <v>0</v>
      </c>
      <c r="W159" s="431">
        <f t="shared" si="178"/>
        <v>0</v>
      </c>
      <c r="X159" s="425">
        <f t="shared" si="107"/>
        <v>0</v>
      </c>
      <c r="Y159" s="431"/>
      <c r="Z159" s="431"/>
      <c r="AA159" s="431"/>
      <c r="AB159" s="460"/>
      <c r="AC159" s="460"/>
      <c r="AD159" s="431"/>
      <c r="AE159" s="460"/>
      <c r="AF159" s="460"/>
      <c r="AG159" s="425">
        <f t="shared" ref="AG159:AG160" si="185">AH159+AI159</f>
        <v>1575</v>
      </c>
      <c r="AH159" s="425">
        <v>1500</v>
      </c>
      <c r="AI159" s="425">
        <v>75</v>
      </c>
      <c r="AJ159" s="431"/>
      <c r="AK159" s="431"/>
      <c r="AL159" s="15"/>
    </row>
    <row r="160" spans="1:41" ht="51.75" customHeight="1">
      <c r="A160" s="8">
        <f t="shared" si="180"/>
        <v>9</v>
      </c>
      <c r="B160" s="319" t="s">
        <v>324</v>
      </c>
      <c r="C160" s="8" t="s">
        <v>325</v>
      </c>
      <c r="D160" s="8"/>
      <c r="E160" s="8" t="s">
        <v>326</v>
      </c>
      <c r="F160" s="8" t="s">
        <v>55</v>
      </c>
      <c r="G160" s="425">
        <f t="shared" si="104"/>
        <v>1458.43</v>
      </c>
      <c r="H160" s="425">
        <v>1388.98</v>
      </c>
      <c r="I160" s="425">
        <v>69.45</v>
      </c>
      <c r="J160" s="431">
        <v>0</v>
      </c>
      <c r="K160" s="460">
        <f t="shared" si="183"/>
        <v>0</v>
      </c>
      <c r="L160" s="431"/>
      <c r="M160" s="431"/>
      <c r="N160" s="460"/>
      <c r="O160" s="431"/>
      <c r="P160" s="431"/>
      <c r="Q160" s="425">
        <f t="shared" si="184"/>
        <v>1458.43</v>
      </c>
      <c r="R160" s="425">
        <v>1388.98</v>
      </c>
      <c r="S160" s="425">
        <v>69.45</v>
      </c>
      <c r="T160" s="431"/>
      <c r="U160" s="431">
        <f t="shared" si="177"/>
        <v>0</v>
      </c>
      <c r="V160" s="431">
        <f t="shared" si="178"/>
        <v>0</v>
      </c>
      <c r="W160" s="431">
        <f t="shared" si="178"/>
        <v>0</v>
      </c>
      <c r="X160" s="425">
        <f t="shared" si="107"/>
        <v>0</v>
      </c>
      <c r="Y160" s="431"/>
      <c r="Z160" s="431"/>
      <c r="AA160" s="431"/>
      <c r="AB160" s="460"/>
      <c r="AC160" s="460"/>
      <c r="AD160" s="431"/>
      <c r="AE160" s="460"/>
      <c r="AF160" s="460"/>
      <c r="AG160" s="425">
        <f t="shared" si="185"/>
        <v>1458.43</v>
      </c>
      <c r="AH160" s="425">
        <v>1388.98</v>
      </c>
      <c r="AI160" s="425">
        <v>69.45</v>
      </c>
      <c r="AJ160" s="431"/>
      <c r="AK160" s="431"/>
      <c r="AL160" s="15"/>
    </row>
    <row r="161" spans="1:41" ht="51.75" customHeight="1">
      <c r="A161" s="8">
        <f t="shared" si="180"/>
        <v>10</v>
      </c>
      <c r="B161" s="319" t="s">
        <v>1148</v>
      </c>
      <c r="C161" s="8" t="s">
        <v>1174</v>
      </c>
      <c r="D161" s="8"/>
      <c r="E161" s="8"/>
      <c r="F161" s="8" t="s">
        <v>55</v>
      </c>
      <c r="G161" s="425"/>
      <c r="H161" s="425"/>
      <c r="I161" s="425"/>
      <c r="J161" s="431"/>
      <c r="K161" s="460"/>
      <c r="L161" s="431"/>
      <c r="M161" s="431"/>
      <c r="N161" s="431">
        <f>+O161+P161</f>
        <v>671.00670000000002</v>
      </c>
      <c r="O161" s="460">
        <f>620.35+49.3967</f>
        <v>669.74670000000003</v>
      </c>
      <c r="P161" s="460">
        <f>32.66-31.4</f>
        <v>1.259999999999998</v>
      </c>
      <c r="Q161" s="431">
        <f>+R161+S161</f>
        <v>671.00670000000002</v>
      </c>
      <c r="R161" s="460">
        <f>620.35+49.3967</f>
        <v>669.74670000000003</v>
      </c>
      <c r="S161" s="460">
        <f>32.66-31.4</f>
        <v>1.259999999999998</v>
      </c>
      <c r="T161" s="503" t="s">
        <v>1169</v>
      </c>
      <c r="U161" s="431"/>
      <c r="V161" s="431"/>
      <c r="W161" s="431"/>
      <c r="X161" s="425"/>
      <c r="Y161" s="431"/>
      <c r="Z161" s="431"/>
      <c r="AA161" s="431"/>
      <c r="AB161" s="460"/>
      <c r="AC161" s="460"/>
      <c r="AD161" s="431"/>
      <c r="AE161" s="460"/>
      <c r="AF161" s="460"/>
      <c r="AG161" s="431">
        <f>+AH161+AI161</f>
        <v>671.00670000000002</v>
      </c>
      <c r="AH161" s="460">
        <f>620.35+49.3967</f>
        <v>669.74670000000003</v>
      </c>
      <c r="AI161" s="460">
        <f>32.66-31.4</f>
        <v>1.259999999999998</v>
      </c>
      <c r="AJ161" s="431"/>
      <c r="AK161" s="431"/>
      <c r="AL161" s="15"/>
    </row>
    <row r="162" spans="1:41" s="14" customFormat="1" ht="51.75" customHeight="1">
      <c r="A162" s="4" t="s">
        <v>997</v>
      </c>
      <c r="B162" s="483" t="s">
        <v>328</v>
      </c>
      <c r="C162" s="402"/>
      <c r="D162" s="402"/>
      <c r="E162" s="401">
        <v>0</v>
      </c>
      <c r="F162" s="401"/>
      <c r="G162" s="426">
        <f t="shared" ref="G162:T162" si="186">SUM(G163:G179)</f>
        <v>10137.530000000001</v>
      </c>
      <c r="H162" s="426">
        <f t="shared" si="186"/>
        <v>9654.67</v>
      </c>
      <c r="I162" s="426">
        <f t="shared" si="186"/>
        <v>482.85999999999996</v>
      </c>
      <c r="J162" s="426">
        <f t="shared" si="186"/>
        <v>0</v>
      </c>
      <c r="K162" s="426">
        <f t="shared" si="186"/>
        <v>1794.5600000000002</v>
      </c>
      <c r="L162" s="426">
        <f t="shared" si="186"/>
        <v>1720.2</v>
      </c>
      <c r="M162" s="426">
        <f t="shared" si="186"/>
        <v>74.36</v>
      </c>
      <c r="N162" s="426">
        <f t="shared" si="186"/>
        <v>1794.56</v>
      </c>
      <c r="O162" s="426">
        <f t="shared" si="186"/>
        <v>1720.1999999999998</v>
      </c>
      <c r="P162" s="426">
        <f t="shared" si="186"/>
        <v>74.36</v>
      </c>
      <c r="Q162" s="426">
        <f t="shared" si="186"/>
        <v>10137.530000000001</v>
      </c>
      <c r="R162" s="426">
        <f t="shared" si="186"/>
        <v>9654.6699999999983</v>
      </c>
      <c r="S162" s="426">
        <f t="shared" si="186"/>
        <v>482.85999999999996</v>
      </c>
      <c r="T162" s="426">
        <f t="shared" si="186"/>
        <v>0</v>
      </c>
      <c r="U162" s="426">
        <f t="shared" ref="U162:AF162" si="187">SUM(U163:U172)</f>
        <v>6768.62</v>
      </c>
      <c r="V162" s="426">
        <f t="shared" si="187"/>
        <v>6419.03</v>
      </c>
      <c r="W162" s="426">
        <f t="shared" si="187"/>
        <v>349.59</v>
      </c>
      <c r="X162" s="426">
        <f t="shared" si="187"/>
        <v>1824.67</v>
      </c>
      <c r="Y162" s="426">
        <f t="shared" si="187"/>
        <v>1737.67</v>
      </c>
      <c r="Z162" s="426">
        <f t="shared" si="187"/>
        <v>87</v>
      </c>
      <c r="AA162" s="426">
        <f t="shared" si="187"/>
        <v>2455.35</v>
      </c>
      <c r="AB162" s="426">
        <f t="shared" si="187"/>
        <v>2329.56</v>
      </c>
      <c r="AC162" s="426">
        <f t="shared" si="187"/>
        <v>125.78999999999999</v>
      </c>
      <c r="AD162" s="426">
        <f t="shared" si="187"/>
        <v>2488.6</v>
      </c>
      <c r="AE162" s="426">
        <f t="shared" si="187"/>
        <v>2351.8000000000002</v>
      </c>
      <c r="AF162" s="426">
        <f t="shared" si="187"/>
        <v>136.79999999999998</v>
      </c>
      <c r="AG162" s="426">
        <f>SUM(AG163:AG179)</f>
        <v>3368.91</v>
      </c>
      <c r="AH162" s="426">
        <f>SUM(AH163:AH179)</f>
        <v>3235.64</v>
      </c>
      <c r="AI162" s="426">
        <f>SUM(AI163:AI179)</f>
        <v>133.27000000000001</v>
      </c>
      <c r="AJ162" s="426"/>
      <c r="AK162" s="426">
        <f>SUM(AK163:AK172)</f>
        <v>0</v>
      </c>
      <c r="AL162" s="16"/>
      <c r="AM162" s="357">
        <f>+'NĂM 2022'!K59+'NĂM 2023'!N69+'NĂM 2024'!J64+'NĂM 2025'!J57</f>
        <v>10137.529999999999</v>
      </c>
      <c r="AN162" s="357">
        <f>+'NĂM 2022'!L59+'NĂM 2023'!O69+'NĂM 2024'!K64+'NĂM 2025'!K57</f>
        <v>9654.67</v>
      </c>
      <c r="AO162" s="357">
        <f>+'NĂM 2022'!M59+'NĂM 2023'!P69+'NĂM 2024'!L64+'NĂM 2025'!L57</f>
        <v>482.86</v>
      </c>
    </row>
    <row r="163" spans="1:41" ht="75">
      <c r="A163" s="8">
        <v>1</v>
      </c>
      <c r="B163" s="319" t="s">
        <v>329</v>
      </c>
      <c r="C163" s="8" t="s">
        <v>330</v>
      </c>
      <c r="D163" s="8"/>
      <c r="E163" s="8" t="s">
        <v>128</v>
      </c>
      <c r="F163" s="25" t="s">
        <v>52</v>
      </c>
      <c r="G163" s="425">
        <f t="shared" ref="G163:G229" si="188">H163+I163</f>
        <v>1050</v>
      </c>
      <c r="H163" s="425">
        <v>1000</v>
      </c>
      <c r="I163" s="425">
        <v>50</v>
      </c>
      <c r="J163" s="431">
        <v>0</v>
      </c>
      <c r="K163" s="460">
        <f>+G163-Q163</f>
        <v>0</v>
      </c>
      <c r="L163" s="431"/>
      <c r="M163" s="431"/>
      <c r="N163" s="460"/>
      <c r="O163" s="431"/>
      <c r="P163" s="431"/>
      <c r="Q163" s="444">
        <v>1050</v>
      </c>
      <c r="R163" s="431">
        <v>1000</v>
      </c>
      <c r="S163" s="431">
        <v>50</v>
      </c>
      <c r="T163" s="431"/>
      <c r="U163" s="431">
        <f>+V163+W163</f>
        <v>1050</v>
      </c>
      <c r="V163" s="431">
        <f>+Y163+AB163+AE163</f>
        <v>1000</v>
      </c>
      <c r="W163" s="431">
        <f>+Z163+AC163+AF163</f>
        <v>50</v>
      </c>
      <c r="X163" s="425">
        <f t="shared" ref="X163:X229" si="189">Y163+Z163</f>
        <v>1050</v>
      </c>
      <c r="Y163" s="425">
        <v>1000</v>
      </c>
      <c r="Z163" s="425">
        <v>50</v>
      </c>
      <c r="AA163" s="425"/>
      <c r="AB163" s="458"/>
      <c r="AC163" s="458"/>
      <c r="AD163" s="425"/>
      <c r="AE163" s="458"/>
      <c r="AF163" s="458"/>
      <c r="AG163" s="425"/>
      <c r="AH163" s="458"/>
      <c r="AI163" s="458"/>
      <c r="AJ163" s="425"/>
      <c r="AK163" s="431"/>
      <c r="AL163" s="15"/>
      <c r="AM163" s="482">
        <f>+G162-U162</f>
        <v>3368.9100000000008</v>
      </c>
      <c r="AN163" s="482">
        <f>+H162-V162</f>
        <v>3235.6400000000003</v>
      </c>
      <c r="AO163" s="482">
        <f>+I162-W162</f>
        <v>133.26999999999998</v>
      </c>
    </row>
    <row r="164" spans="1:41" ht="75">
      <c r="A164" s="8">
        <f>+A163+1</f>
        <v>2</v>
      </c>
      <c r="B164" s="319" t="s">
        <v>331</v>
      </c>
      <c r="C164" s="132" t="s">
        <v>808</v>
      </c>
      <c r="D164" s="8"/>
      <c r="E164" s="8" t="s">
        <v>128</v>
      </c>
      <c r="F164" s="25" t="s">
        <v>52</v>
      </c>
      <c r="G164" s="425">
        <f t="shared" si="188"/>
        <v>774.67</v>
      </c>
      <c r="H164" s="425">
        <v>737.67</v>
      </c>
      <c r="I164" s="425">
        <v>37</v>
      </c>
      <c r="J164" s="431">
        <v>0</v>
      </c>
      <c r="K164" s="460">
        <f t="shared" ref="K164:K177" si="190">+G164-Q164</f>
        <v>0</v>
      </c>
      <c r="L164" s="431"/>
      <c r="M164" s="431"/>
      <c r="N164" s="460"/>
      <c r="O164" s="431"/>
      <c r="P164" s="431"/>
      <c r="Q164" s="444">
        <v>774.67</v>
      </c>
      <c r="R164" s="431">
        <v>737.67</v>
      </c>
      <c r="S164" s="431">
        <v>37</v>
      </c>
      <c r="T164" s="431"/>
      <c r="U164" s="431">
        <f t="shared" ref="U164:U172" si="191">+V164+W164</f>
        <v>774.67</v>
      </c>
      <c r="V164" s="431">
        <f t="shared" ref="V164:W172" si="192">+Y164+AB164+AE164</f>
        <v>737.67</v>
      </c>
      <c r="W164" s="431">
        <f t="shared" si="192"/>
        <v>37</v>
      </c>
      <c r="X164" s="425">
        <f t="shared" si="189"/>
        <v>774.67</v>
      </c>
      <c r="Y164" s="425">
        <v>737.67</v>
      </c>
      <c r="Z164" s="425">
        <v>37</v>
      </c>
      <c r="AA164" s="425"/>
      <c r="AB164" s="458"/>
      <c r="AC164" s="458"/>
      <c r="AD164" s="425"/>
      <c r="AE164" s="458"/>
      <c r="AF164" s="458"/>
      <c r="AG164" s="425"/>
      <c r="AH164" s="458"/>
      <c r="AI164" s="458"/>
      <c r="AJ164" s="425"/>
      <c r="AK164" s="431"/>
      <c r="AL164" s="15"/>
      <c r="AM164" s="482">
        <f>+AM163-AG162</f>
        <v>0</v>
      </c>
      <c r="AN164" s="482">
        <f t="shared" ref="AN164:AO164" si="193">+AN163-AH162</f>
        <v>0</v>
      </c>
      <c r="AO164" s="482">
        <f t="shared" si="193"/>
        <v>0</v>
      </c>
    </row>
    <row r="165" spans="1:41" ht="75">
      <c r="A165" s="8">
        <f t="shared" ref="A165:A179" si="194">+A164+1</f>
        <v>3</v>
      </c>
      <c r="B165" s="319" t="s">
        <v>333</v>
      </c>
      <c r="C165" s="8" t="s">
        <v>334</v>
      </c>
      <c r="D165" s="8"/>
      <c r="E165" s="8" t="s">
        <v>128</v>
      </c>
      <c r="F165" s="25" t="s">
        <v>53</v>
      </c>
      <c r="G165" s="425">
        <f t="shared" si="188"/>
        <v>876.75</v>
      </c>
      <c r="H165" s="425">
        <v>835</v>
      </c>
      <c r="I165" s="425">
        <v>41.75</v>
      </c>
      <c r="J165" s="431">
        <v>0</v>
      </c>
      <c r="K165" s="460">
        <f>+L165+M165</f>
        <v>190.25</v>
      </c>
      <c r="L165" s="431">
        <f>+H165-R165</f>
        <v>185</v>
      </c>
      <c r="M165" s="431">
        <f>+I165-S165</f>
        <v>5.25</v>
      </c>
      <c r="N165" s="460"/>
      <c r="O165" s="431"/>
      <c r="P165" s="431"/>
      <c r="Q165" s="444">
        <v>686.5</v>
      </c>
      <c r="R165" s="431">
        <v>650</v>
      </c>
      <c r="S165" s="431">
        <v>36.5</v>
      </c>
      <c r="T165" s="431"/>
      <c r="U165" s="431">
        <f t="shared" si="191"/>
        <v>686.5</v>
      </c>
      <c r="V165" s="431">
        <f t="shared" si="192"/>
        <v>650</v>
      </c>
      <c r="W165" s="431">
        <f t="shared" si="192"/>
        <v>36.5</v>
      </c>
      <c r="X165" s="425">
        <f t="shared" si="189"/>
        <v>0</v>
      </c>
      <c r="Y165" s="431"/>
      <c r="Z165" s="431"/>
      <c r="AA165" s="431">
        <f>+AB165+AC165</f>
        <v>686.5</v>
      </c>
      <c r="AB165" s="460">
        <v>650</v>
      </c>
      <c r="AC165" s="460">
        <v>36.5</v>
      </c>
      <c r="AD165" s="431"/>
      <c r="AE165" s="460"/>
      <c r="AF165" s="460"/>
      <c r="AG165" s="431"/>
      <c r="AH165" s="460"/>
      <c r="AI165" s="460"/>
      <c r="AJ165" s="431"/>
      <c r="AK165" s="431"/>
      <c r="AL165" s="15"/>
    </row>
    <row r="166" spans="1:41" ht="75">
      <c r="A166" s="8">
        <f t="shared" si="194"/>
        <v>4</v>
      </c>
      <c r="B166" s="319" t="s">
        <v>335</v>
      </c>
      <c r="C166" s="8" t="s">
        <v>336</v>
      </c>
      <c r="D166" s="8"/>
      <c r="E166" s="8" t="s">
        <v>337</v>
      </c>
      <c r="F166" s="25" t="s">
        <v>53</v>
      </c>
      <c r="G166" s="425">
        <f t="shared" si="188"/>
        <v>315</v>
      </c>
      <c r="H166" s="425">
        <v>300</v>
      </c>
      <c r="I166" s="425">
        <v>15</v>
      </c>
      <c r="J166" s="431">
        <v>0</v>
      </c>
      <c r="K166" s="460"/>
      <c r="L166" s="431"/>
      <c r="M166" s="431"/>
      <c r="N166" s="460">
        <f>+O166+P166</f>
        <v>105.35</v>
      </c>
      <c r="O166" s="431">
        <f>+R166-H166</f>
        <v>99.56</v>
      </c>
      <c r="P166" s="431">
        <f>+S166-I166</f>
        <v>5.7899999999999991</v>
      </c>
      <c r="Q166" s="444">
        <v>420.35</v>
      </c>
      <c r="R166" s="431">
        <v>399.56</v>
      </c>
      <c r="S166" s="431">
        <v>20.79</v>
      </c>
      <c r="T166" s="431"/>
      <c r="U166" s="431">
        <f t="shared" si="191"/>
        <v>420.35</v>
      </c>
      <c r="V166" s="431">
        <f t="shared" si="192"/>
        <v>399.56</v>
      </c>
      <c r="W166" s="431">
        <f t="shared" si="192"/>
        <v>20.79</v>
      </c>
      <c r="X166" s="425">
        <f t="shared" si="189"/>
        <v>0</v>
      </c>
      <c r="Y166" s="431"/>
      <c r="Z166" s="431"/>
      <c r="AA166" s="431">
        <f t="shared" ref="AA166:AA168" si="195">+AB166+AC166</f>
        <v>420.35</v>
      </c>
      <c r="AB166" s="460">
        <v>399.56</v>
      </c>
      <c r="AC166" s="460">
        <v>20.79</v>
      </c>
      <c r="AD166" s="431"/>
      <c r="AE166" s="460"/>
      <c r="AF166" s="460"/>
      <c r="AG166" s="431"/>
      <c r="AH166" s="460"/>
      <c r="AI166" s="460"/>
      <c r="AJ166" s="431"/>
      <c r="AK166" s="431"/>
      <c r="AL166" s="15"/>
    </row>
    <row r="167" spans="1:41" ht="75">
      <c r="A167" s="8">
        <f t="shared" si="194"/>
        <v>5</v>
      </c>
      <c r="B167" s="319" t="s">
        <v>338</v>
      </c>
      <c r="C167" s="8" t="s">
        <v>339</v>
      </c>
      <c r="D167" s="8"/>
      <c r="E167" s="8" t="s">
        <v>104</v>
      </c>
      <c r="F167" s="25" t="s">
        <v>53</v>
      </c>
      <c r="G167" s="425">
        <f t="shared" si="188"/>
        <v>735</v>
      </c>
      <c r="H167" s="425">
        <v>700</v>
      </c>
      <c r="I167" s="425">
        <v>35</v>
      </c>
      <c r="J167" s="431">
        <v>0</v>
      </c>
      <c r="K167" s="460">
        <f>+L167+M167</f>
        <v>71.5</v>
      </c>
      <c r="L167" s="431">
        <f t="shared" ref="L167:M170" si="196">+H167-R167</f>
        <v>70</v>
      </c>
      <c r="M167" s="431">
        <f t="shared" si="196"/>
        <v>1.5</v>
      </c>
      <c r="N167" s="460"/>
      <c r="O167" s="431"/>
      <c r="P167" s="431"/>
      <c r="Q167" s="444">
        <v>663.5</v>
      </c>
      <c r="R167" s="431">
        <v>630</v>
      </c>
      <c r="S167" s="431">
        <v>33.5</v>
      </c>
      <c r="T167" s="431"/>
      <c r="U167" s="431">
        <f t="shared" si="191"/>
        <v>663.5</v>
      </c>
      <c r="V167" s="431">
        <f t="shared" si="192"/>
        <v>630</v>
      </c>
      <c r="W167" s="431">
        <f t="shared" si="192"/>
        <v>33.5</v>
      </c>
      <c r="X167" s="425">
        <f t="shared" si="189"/>
        <v>0</v>
      </c>
      <c r="Y167" s="431"/>
      <c r="Z167" s="431"/>
      <c r="AA167" s="431">
        <f t="shared" si="195"/>
        <v>663.5</v>
      </c>
      <c r="AB167" s="460">
        <v>630</v>
      </c>
      <c r="AC167" s="460">
        <v>33.5</v>
      </c>
      <c r="AD167" s="431"/>
      <c r="AE167" s="460"/>
      <c r="AF167" s="460"/>
      <c r="AG167" s="431"/>
      <c r="AH167" s="460"/>
      <c r="AI167" s="460"/>
      <c r="AJ167" s="431"/>
      <c r="AK167" s="431"/>
      <c r="AL167" s="15"/>
    </row>
    <row r="168" spans="1:41" ht="75">
      <c r="A168" s="8">
        <f t="shared" si="194"/>
        <v>6</v>
      </c>
      <c r="B168" s="319" t="s">
        <v>340</v>
      </c>
      <c r="C168" s="8" t="s">
        <v>330</v>
      </c>
      <c r="D168" s="8"/>
      <c r="E168" s="8" t="s">
        <v>341</v>
      </c>
      <c r="F168" s="25" t="s">
        <v>53</v>
      </c>
      <c r="G168" s="425">
        <f t="shared" si="188"/>
        <v>840</v>
      </c>
      <c r="H168" s="425">
        <v>800</v>
      </c>
      <c r="I168" s="425">
        <v>40</v>
      </c>
      <c r="J168" s="431">
        <v>0</v>
      </c>
      <c r="K168" s="460">
        <f>+L168+M168</f>
        <v>155</v>
      </c>
      <c r="L168" s="431">
        <f t="shared" si="196"/>
        <v>150</v>
      </c>
      <c r="M168" s="431">
        <f t="shared" si="196"/>
        <v>5</v>
      </c>
      <c r="N168" s="460"/>
      <c r="O168" s="431"/>
      <c r="P168" s="431"/>
      <c r="Q168" s="444">
        <v>685</v>
      </c>
      <c r="R168" s="431">
        <v>650</v>
      </c>
      <c r="S168" s="431">
        <v>35</v>
      </c>
      <c r="T168" s="431"/>
      <c r="U168" s="431">
        <f t="shared" si="191"/>
        <v>685</v>
      </c>
      <c r="V168" s="431">
        <f t="shared" si="192"/>
        <v>650</v>
      </c>
      <c r="W168" s="431">
        <f t="shared" si="192"/>
        <v>35</v>
      </c>
      <c r="X168" s="425">
        <f t="shared" si="189"/>
        <v>0</v>
      </c>
      <c r="Y168" s="431"/>
      <c r="Z168" s="431"/>
      <c r="AA168" s="431">
        <f t="shared" si="195"/>
        <v>685</v>
      </c>
      <c r="AB168" s="460">
        <v>650</v>
      </c>
      <c r="AC168" s="460">
        <v>35</v>
      </c>
      <c r="AD168" s="431"/>
      <c r="AE168" s="460"/>
      <c r="AF168" s="460"/>
      <c r="AG168" s="431"/>
      <c r="AH168" s="460"/>
      <c r="AI168" s="460"/>
      <c r="AJ168" s="431"/>
      <c r="AK168" s="431"/>
      <c r="AL168" s="15"/>
    </row>
    <row r="169" spans="1:41" ht="75">
      <c r="A169" s="8">
        <f t="shared" si="194"/>
        <v>7</v>
      </c>
      <c r="B169" s="319" t="s">
        <v>342</v>
      </c>
      <c r="C169" s="8" t="s">
        <v>343</v>
      </c>
      <c r="D169" s="8"/>
      <c r="E169" s="8" t="s">
        <v>159</v>
      </c>
      <c r="F169" s="8" t="s">
        <v>54</v>
      </c>
      <c r="G169" s="425">
        <f t="shared" si="188"/>
        <v>1050</v>
      </c>
      <c r="H169" s="425">
        <v>1000</v>
      </c>
      <c r="I169" s="425">
        <v>50</v>
      </c>
      <c r="J169" s="431">
        <v>0</v>
      </c>
      <c r="K169" s="460">
        <f>+L169+M169</f>
        <v>203.6</v>
      </c>
      <c r="L169" s="431">
        <f t="shared" si="196"/>
        <v>200</v>
      </c>
      <c r="M169" s="431">
        <f t="shared" si="196"/>
        <v>3.6000000000000014</v>
      </c>
      <c r="N169" s="460"/>
      <c r="O169" s="431"/>
      <c r="P169" s="431"/>
      <c r="Q169" s="444">
        <v>846.4</v>
      </c>
      <c r="R169" s="431">
        <v>800</v>
      </c>
      <c r="S169" s="431">
        <v>46.4</v>
      </c>
      <c r="T169" s="431"/>
      <c r="U169" s="431">
        <f t="shared" si="191"/>
        <v>846.4</v>
      </c>
      <c r="V169" s="431">
        <f t="shared" si="192"/>
        <v>800</v>
      </c>
      <c r="W169" s="431">
        <f t="shared" si="192"/>
        <v>46.4</v>
      </c>
      <c r="X169" s="425">
        <f t="shared" si="189"/>
        <v>0</v>
      </c>
      <c r="Y169" s="431"/>
      <c r="Z169" s="431"/>
      <c r="AA169" s="431"/>
      <c r="AB169" s="460"/>
      <c r="AC169" s="460"/>
      <c r="AD169" s="431">
        <f>+AE169+AF169</f>
        <v>846.4</v>
      </c>
      <c r="AE169" s="460">
        <v>800</v>
      </c>
      <c r="AF169" s="460">
        <v>46.4</v>
      </c>
      <c r="AG169" s="431"/>
      <c r="AH169" s="460"/>
      <c r="AI169" s="460"/>
      <c r="AJ169" s="431"/>
      <c r="AK169" s="431"/>
      <c r="AL169" s="15"/>
    </row>
    <row r="170" spans="1:41" ht="75">
      <c r="A170" s="8">
        <f t="shared" si="194"/>
        <v>8</v>
      </c>
      <c r="B170" s="319" t="s">
        <v>346</v>
      </c>
      <c r="C170" s="8" t="s">
        <v>347</v>
      </c>
      <c r="D170" s="8"/>
      <c r="E170" s="8" t="s">
        <v>348</v>
      </c>
      <c r="F170" s="8" t="s">
        <v>54</v>
      </c>
      <c r="G170" s="425">
        <f t="shared" si="188"/>
        <v>1050</v>
      </c>
      <c r="H170" s="425">
        <v>1000</v>
      </c>
      <c r="I170" s="425">
        <v>50</v>
      </c>
      <c r="J170" s="431">
        <v>0</v>
      </c>
      <c r="K170" s="460">
        <f>+L170+M170</f>
        <v>592.80000000000007</v>
      </c>
      <c r="L170" s="431">
        <f t="shared" si="196"/>
        <v>568.20000000000005</v>
      </c>
      <c r="M170" s="431">
        <f t="shared" si="196"/>
        <v>24.6</v>
      </c>
      <c r="N170" s="460"/>
      <c r="O170" s="431"/>
      <c r="P170" s="431"/>
      <c r="Q170" s="444">
        <v>457.2</v>
      </c>
      <c r="R170" s="431">
        <v>431.8</v>
      </c>
      <c r="S170" s="431">
        <v>25.4</v>
      </c>
      <c r="T170" s="431"/>
      <c r="U170" s="431">
        <f t="shared" si="191"/>
        <v>457.2</v>
      </c>
      <c r="V170" s="431">
        <f t="shared" si="192"/>
        <v>431.8</v>
      </c>
      <c r="W170" s="431">
        <f t="shared" si="192"/>
        <v>25.4</v>
      </c>
      <c r="X170" s="425">
        <f t="shared" si="189"/>
        <v>0</v>
      </c>
      <c r="Y170" s="431"/>
      <c r="Z170" s="431"/>
      <c r="AA170" s="431"/>
      <c r="AB170" s="460"/>
      <c r="AC170" s="460"/>
      <c r="AD170" s="431">
        <f>+AE170+AF170</f>
        <v>457.2</v>
      </c>
      <c r="AE170" s="460">
        <v>431.8</v>
      </c>
      <c r="AF170" s="460">
        <v>25.4</v>
      </c>
      <c r="AG170" s="431"/>
      <c r="AH170" s="460"/>
      <c r="AI170" s="460"/>
      <c r="AJ170" s="431"/>
      <c r="AK170" s="431"/>
      <c r="AL170" s="15"/>
    </row>
    <row r="171" spans="1:41" ht="75">
      <c r="A171" s="8">
        <f t="shared" si="194"/>
        <v>9</v>
      </c>
      <c r="B171" s="319" t="s">
        <v>349</v>
      </c>
      <c r="C171" s="8" t="s">
        <v>350</v>
      </c>
      <c r="D171" s="8"/>
      <c r="E171" s="8" t="s">
        <v>348</v>
      </c>
      <c r="F171" s="8" t="s">
        <v>54</v>
      </c>
      <c r="G171" s="425">
        <f t="shared" si="188"/>
        <v>320.25</v>
      </c>
      <c r="H171" s="425">
        <v>305</v>
      </c>
      <c r="I171" s="425">
        <v>15.25</v>
      </c>
      <c r="J171" s="431">
        <v>0</v>
      </c>
      <c r="K171" s="460"/>
      <c r="L171" s="431"/>
      <c r="M171" s="431"/>
      <c r="N171" s="460">
        <f>+O171+P171</f>
        <v>526.15</v>
      </c>
      <c r="O171" s="431">
        <f>+R171-H171</f>
        <v>495</v>
      </c>
      <c r="P171" s="431">
        <f>+S171-I171</f>
        <v>31.15</v>
      </c>
      <c r="Q171" s="444">
        <v>846.4</v>
      </c>
      <c r="R171" s="431">
        <v>800</v>
      </c>
      <c r="S171" s="431">
        <v>46.4</v>
      </c>
      <c r="T171" s="431"/>
      <c r="U171" s="431">
        <f t="shared" si="191"/>
        <v>846.4</v>
      </c>
      <c r="V171" s="431">
        <f t="shared" si="192"/>
        <v>800</v>
      </c>
      <c r="W171" s="431">
        <f t="shared" si="192"/>
        <v>46.4</v>
      </c>
      <c r="X171" s="425">
        <f t="shared" si="189"/>
        <v>0</v>
      </c>
      <c r="Y171" s="431"/>
      <c r="Z171" s="431"/>
      <c r="AA171" s="431"/>
      <c r="AB171" s="460"/>
      <c r="AC171" s="460"/>
      <c r="AD171" s="431">
        <f>+AE171+AF171</f>
        <v>846.4</v>
      </c>
      <c r="AE171" s="460">
        <v>800</v>
      </c>
      <c r="AF171" s="460">
        <v>46.4</v>
      </c>
      <c r="AG171" s="431"/>
      <c r="AH171" s="460"/>
      <c r="AI171" s="460"/>
      <c r="AJ171" s="431"/>
      <c r="AK171" s="431"/>
      <c r="AL171" s="15"/>
    </row>
    <row r="172" spans="1:41" ht="75">
      <c r="A172" s="8">
        <f t="shared" si="194"/>
        <v>10</v>
      </c>
      <c r="B172" s="319" t="s">
        <v>357</v>
      </c>
      <c r="C172" s="8" t="s">
        <v>332</v>
      </c>
      <c r="D172" s="8"/>
      <c r="E172" s="8" t="s">
        <v>94</v>
      </c>
      <c r="F172" s="8" t="s">
        <v>54</v>
      </c>
      <c r="G172" s="425">
        <f t="shared" si="188"/>
        <v>420.01</v>
      </c>
      <c r="H172" s="425">
        <v>400</v>
      </c>
      <c r="I172" s="425">
        <v>20.010000000000002</v>
      </c>
      <c r="J172" s="431"/>
      <c r="K172" s="460">
        <f>+L172+M172</f>
        <v>81.41</v>
      </c>
      <c r="L172" s="431">
        <f>+H172-R172</f>
        <v>80</v>
      </c>
      <c r="M172" s="431">
        <f>+I172-S172</f>
        <v>1.4100000000000001</v>
      </c>
      <c r="N172" s="460"/>
      <c r="O172" s="431"/>
      <c r="P172" s="431"/>
      <c r="Q172" s="444">
        <v>338.6</v>
      </c>
      <c r="R172" s="431">
        <v>320</v>
      </c>
      <c r="S172" s="431">
        <v>18.600000000000001</v>
      </c>
      <c r="T172" s="431"/>
      <c r="U172" s="431">
        <f t="shared" si="191"/>
        <v>338.6</v>
      </c>
      <c r="V172" s="431">
        <f t="shared" si="192"/>
        <v>320</v>
      </c>
      <c r="W172" s="431">
        <f t="shared" si="192"/>
        <v>18.600000000000001</v>
      </c>
      <c r="X172" s="425">
        <f t="shared" si="189"/>
        <v>0</v>
      </c>
      <c r="Y172" s="431"/>
      <c r="Z172" s="431"/>
      <c r="AA172" s="431"/>
      <c r="AB172" s="460"/>
      <c r="AC172" s="460"/>
      <c r="AD172" s="431">
        <f>+AE172+AF172</f>
        <v>338.6</v>
      </c>
      <c r="AE172" s="460">
        <v>320</v>
      </c>
      <c r="AF172" s="460">
        <v>18.600000000000001</v>
      </c>
      <c r="AG172" s="431"/>
      <c r="AH172" s="460"/>
      <c r="AI172" s="460"/>
      <c r="AJ172" s="431"/>
      <c r="AK172" s="431"/>
      <c r="AL172" s="15"/>
    </row>
    <row r="173" spans="1:41" ht="75">
      <c r="A173" s="8">
        <f t="shared" si="194"/>
        <v>11</v>
      </c>
      <c r="B173" s="319" t="s">
        <v>1124</v>
      </c>
      <c r="C173" s="8" t="s">
        <v>352</v>
      </c>
      <c r="D173" s="8"/>
      <c r="E173" s="8" t="s">
        <v>94</v>
      </c>
      <c r="F173" s="8" t="s">
        <v>55</v>
      </c>
      <c r="G173" s="425">
        <f>H173+I173</f>
        <v>420</v>
      </c>
      <c r="H173" s="425">
        <v>400</v>
      </c>
      <c r="I173" s="425">
        <v>20</v>
      </c>
      <c r="J173" s="431">
        <v>0</v>
      </c>
      <c r="K173" s="460">
        <f t="shared" si="190"/>
        <v>0</v>
      </c>
      <c r="L173" s="431"/>
      <c r="M173" s="431"/>
      <c r="N173" s="460"/>
      <c r="O173" s="431"/>
      <c r="P173" s="431"/>
      <c r="Q173" s="431">
        <f>+R173+S173</f>
        <v>420</v>
      </c>
      <c r="R173" s="460">
        <v>400</v>
      </c>
      <c r="S173" s="460">
        <v>20</v>
      </c>
      <c r="T173" s="431"/>
      <c r="U173" s="431">
        <f>+V173+W173</f>
        <v>0</v>
      </c>
      <c r="V173" s="431">
        <f t="shared" ref="V173:W176" si="197">+Y173+AB173+AE173</f>
        <v>0</v>
      </c>
      <c r="W173" s="431">
        <f t="shared" si="197"/>
        <v>0</v>
      </c>
      <c r="X173" s="425">
        <f>Y173+Z173</f>
        <v>0</v>
      </c>
      <c r="Y173" s="431"/>
      <c r="Z173" s="431"/>
      <c r="AA173" s="431"/>
      <c r="AB173" s="460"/>
      <c r="AC173" s="460"/>
      <c r="AD173" s="431"/>
      <c r="AE173" s="460"/>
      <c r="AF173" s="460"/>
      <c r="AG173" s="431">
        <f>+AH173+AI173</f>
        <v>420</v>
      </c>
      <c r="AH173" s="460">
        <v>400</v>
      </c>
      <c r="AI173" s="460">
        <v>20</v>
      </c>
      <c r="AJ173" s="431"/>
      <c r="AK173" s="431"/>
      <c r="AL173" s="15"/>
    </row>
    <row r="174" spans="1:41" ht="75">
      <c r="A174" s="8">
        <f t="shared" si="194"/>
        <v>12</v>
      </c>
      <c r="B174" s="319" t="s">
        <v>353</v>
      </c>
      <c r="C174" s="8" t="s">
        <v>354</v>
      </c>
      <c r="D174" s="8"/>
      <c r="E174" s="8" t="s">
        <v>128</v>
      </c>
      <c r="F174" s="8" t="s">
        <v>55</v>
      </c>
      <c r="G174" s="425">
        <f>H174+I174</f>
        <v>454.65</v>
      </c>
      <c r="H174" s="425">
        <v>433</v>
      </c>
      <c r="I174" s="425">
        <v>21.65</v>
      </c>
      <c r="J174" s="431">
        <v>0</v>
      </c>
      <c r="K174" s="460"/>
      <c r="L174" s="431"/>
      <c r="M174" s="431"/>
      <c r="N174" s="460">
        <f>+O174+P174</f>
        <v>5.0000000000000711E-2</v>
      </c>
      <c r="O174" s="431">
        <f>+R174-H174</f>
        <v>0</v>
      </c>
      <c r="P174" s="431">
        <f>+S174-I174</f>
        <v>5.0000000000000711E-2</v>
      </c>
      <c r="Q174" s="431">
        <f t="shared" ref="Q174:Q176" si="198">+R174+S174</f>
        <v>454.7</v>
      </c>
      <c r="R174" s="460">
        <v>433</v>
      </c>
      <c r="S174" s="460">
        <v>21.7</v>
      </c>
      <c r="T174" s="431"/>
      <c r="U174" s="431">
        <f>+V174+W174</f>
        <v>0</v>
      </c>
      <c r="V174" s="431">
        <f t="shared" si="197"/>
        <v>0</v>
      </c>
      <c r="W174" s="431">
        <f t="shared" si="197"/>
        <v>0</v>
      </c>
      <c r="X174" s="425">
        <f>Y174+Z174</f>
        <v>0</v>
      </c>
      <c r="Y174" s="431"/>
      <c r="Z174" s="431"/>
      <c r="AA174" s="431"/>
      <c r="AB174" s="460"/>
      <c r="AC174" s="460"/>
      <c r="AD174" s="431"/>
      <c r="AE174" s="460"/>
      <c r="AF174" s="460"/>
      <c r="AG174" s="431">
        <f t="shared" ref="AG174:AG176" si="199">+AH174+AI174</f>
        <v>454.7</v>
      </c>
      <c r="AH174" s="460">
        <v>433</v>
      </c>
      <c r="AI174" s="460">
        <v>21.7</v>
      </c>
      <c r="AJ174" s="431"/>
      <c r="AK174" s="431"/>
      <c r="AL174" s="15"/>
    </row>
    <row r="175" spans="1:41" ht="75">
      <c r="A175" s="8">
        <f t="shared" si="194"/>
        <v>13</v>
      </c>
      <c r="B175" s="319" t="s">
        <v>355</v>
      </c>
      <c r="C175" s="8" t="s">
        <v>334</v>
      </c>
      <c r="D175" s="8"/>
      <c r="E175" s="8" t="s">
        <v>128</v>
      </c>
      <c r="F175" s="8" t="s">
        <v>55</v>
      </c>
      <c r="G175" s="425">
        <f>H175+I175</f>
        <v>1050</v>
      </c>
      <c r="H175" s="425">
        <v>1000</v>
      </c>
      <c r="I175" s="425">
        <v>50</v>
      </c>
      <c r="J175" s="431"/>
      <c r="K175" s="460">
        <f>+L175+M175</f>
        <v>500</v>
      </c>
      <c r="L175" s="431">
        <f>+H175-R175</f>
        <v>467</v>
      </c>
      <c r="M175" s="431">
        <f>+I175-S175</f>
        <v>33</v>
      </c>
      <c r="N175" s="460"/>
      <c r="O175" s="431"/>
      <c r="P175" s="431"/>
      <c r="Q175" s="431">
        <f t="shared" si="198"/>
        <v>550</v>
      </c>
      <c r="R175" s="460">
        <v>533</v>
      </c>
      <c r="S175" s="460">
        <v>17</v>
      </c>
      <c r="T175" s="431"/>
      <c r="U175" s="431">
        <f>+V175+W175</f>
        <v>0</v>
      </c>
      <c r="V175" s="431">
        <f t="shared" si="197"/>
        <v>0</v>
      </c>
      <c r="W175" s="431">
        <f t="shared" si="197"/>
        <v>0</v>
      </c>
      <c r="X175" s="425">
        <f>Y175+Z175</f>
        <v>0</v>
      </c>
      <c r="Y175" s="431"/>
      <c r="Z175" s="431"/>
      <c r="AA175" s="431"/>
      <c r="AB175" s="460"/>
      <c r="AC175" s="460"/>
      <c r="AD175" s="431"/>
      <c r="AE175" s="460"/>
      <c r="AF175" s="460"/>
      <c r="AG175" s="431">
        <f t="shared" si="199"/>
        <v>550</v>
      </c>
      <c r="AH175" s="460">
        <v>533</v>
      </c>
      <c r="AI175" s="460">
        <v>17</v>
      </c>
      <c r="AJ175" s="431"/>
      <c r="AK175" s="431"/>
      <c r="AL175" s="15"/>
    </row>
    <row r="176" spans="1:41" ht="75">
      <c r="A176" s="8">
        <f t="shared" si="194"/>
        <v>14</v>
      </c>
      <c r="B176" s="319" t="s">
        <v>356</v>
      </c>
      <c r="C176" s="8" t="s">
        <v>330</v>
      </c>
      <c r="D176" s="8"/>
      <c r="E176" s="8" t="s">
        <v>94</v>
      </c>
      <c r="F176" s="8" t="s">
        <v>55</v>
      </c>
      <c r="G176" s="425">
        <f>H176+I176</f>
        <v>420</v>
      </c>
      <c r="H176" s="425">
        <v>400</v>
      </c>
      <c r="I176" s="425">
        <v>20</v>
      </c>
      <c r="J176" s="431"/>
      <c r="K176" s="460">
        <f t="shared" si="190"/>
        <v>0</v>
      </c>
      <c r="L176" s="431"/>
      <c r="M176" s="431"/>
      <c r="N176" s="460"/>
      <c r="O176" s="431"/>
      <c r="P176" s="431"/>
      <c r="Q176" s="431">
        <f t="shared" si="198"/>
        <v>420</v>
      </c>
      <c r="R176" s="460">
        <v>400</v>
      </c>
      <c r="S176" s="460">
        <v>20</v>
      </c>
      <c r="T176" s="431"/>
      <c r="U176" s="431">
        <f>+V176+W176</f>
        <v>0</v>
      </c>
      <c r="V176" s="431">
        <f t="shared" si="197"/>
        <v>0</v>
      </c>
      <c r="W176" s="431">
        <f t="shared" si="197"/>
        <v>0</v>
      </c>
      <c r="X176" s="425">
        <f>Y176+Z176</f>
        <v>0</v>
      </c>
      <c r="Y176" s="431"/>
      <c r="Z176" s="431"/>
      <c r="AA176" s="431"/>
      <c r="AB176" s="460"/>
      <c r="AC176" s="460"/>
      <c r="AD176" s="431"/>
      <c r="AE176" s="460"/>
      <c r="AF176" s="460"/>
      <c r="AG176" s="431">
        <f t="shared" si="199"/>
        <v>420</v>
      </c>
      <c r="AH176" s="460">
        <v>400</v>
      </c>
      <c r="AI176" s="460">
        <v>20</v>
      </c>
      <c r="AJ176" s="431"/>
      <c r="AK176" s="431"/>
      <c r="AL176" s="15"/>
    </row>
    <row r="177" spans="1:41" ht="30">
      <c r="A177" s="8">
        <f t="shared" si="194"/>
        <v>15</v>
      </c>
      <c r="B177" s="319" t="s">
        <v>1150</v>
      </c>
      <c r="C177" s="8" t="s">
        <v>1151</v>
      </c>
      <c r="D177" s="8"/>
      <c r="E177" s="8"/>
      <c r="F177" s="8" t="s">
        <v>55</v>
      </c>
      <c r="G177" s="425">
        <f>H177+I177</f>
        <v>361.2</v>
      </c>
      <c r="H177" s="425">
        <v>344</v>
      </c>
      <c r="I177" s="425">
        <v>17.2</v>
      </c>
      <c r="J177" s="431"/>
      <c r="K177" s="460">
        <f t="shared" si="190"/>
        <v>0</v>
      </c>
      <c r="L177" s="431"/>
      <c r="M177" s="431"/>
      <c r="N177" s="460"/>
      <c r="O177" s="431"/>
      <c r="P177" s="431"/>
      <c r="Q177" s="431">
        <f>+R177+S177</f>
        <v>361.2</v>
      </c>
      <c r="R177" s="460">
        <v>344</v>
      </c>
      <c r="S177" s="460">
        <v>17.2</v>
      </c>
      <c r="T177" s="431"/>
      <c r="U177" s="431"/>
      <c r="V177" s="431"/>
      <c r="W177" s="431"/>
      <c r="X177" s="425"/>
      <c r="Y177" s="431"/>
      <c r="Z177" s="431"/>
      <c r="AA177" s="431"/>
      <c r="AB177" s="460"/>
      <c r="AC177" s="460"/>
      <c r="AD177" s="431"/>
      <c r="AE177" s="460"/>
      <c r="AF177" s="460"/>
      <c r="AG177" s="431">
        <f>+AH177+AI177</f>
        <v>361.2</v>
      </c>
      <c r="AH177" s="460">
        <v>344</v>
      </c>
      <c r="AI177" s="460">
        <v>17.2</v>
      </c>
      <c r="AJ177" s="431"/>
      <c r="AK177" s="431"/>
      <c r="AL177" s="15"/>
    </row>
    <row r="178" spans="1:41" ht="30">
      <c r="A178" s="8">
        <f t="shared" si="194"/>
        <v>16</v>
      </c>
      <c r="B178" s="319" t="s">
        <v>1152</v>
      </c>
      <c r="C178" s="8" t="s">
        <v>1153</v>
      </c>
      <c r="D178" s="8"/>
      <c r="E178" s="8"/>
      <c r="F178" s="8" t="s">
        <v>55</v>
      </c>
      <c r="G178" s="425"/>
      <c r="H178" s="425"/>
      <c r="I178" s="425"/>
      <c r="J178" s="431"/>
      <c r="K178" s="460"/>
      <c r="L178" s="431"/>
      <c r="M178" s="431"/>
      <c r="N178" s="431">
        <f>+O178+P178</f>
        <v>420</v>
      </c>
      <c r="O178" s="460">
        <v>400</v>
      </c>
      <c r="P178" s="460">
        <v>20</v>
      </c>
      <c r="Q178" s="431">
        <f>+R178+S178</f>
        <v>420</v>
      </c>
      <c r="R178" s="460">
        <v>400</v>
      </c>
      <c r="S178" s="460">
        <v>20</v>
      </c>
      <c r="T178" s="431"/>
      <c r="U178" s="431"/>
      <c r="V178" s="431"/>
      <c r="W178" s="431"/>
      <c r="X178" s="425"/>
      <c r="Y178" s="431"/>
      <c r="Z178" s="431"/>
      <c r="AA178" s="431"/>
      <c r="AB178" s="460"/>
      <c r="AC178" s="460"/>
      <c r="AD178" s="431"/>
      <c r="AE178" s="460"/>
      <c r="AF178" s="460"/>
      <c r="AG178" s="431">
        <f>+AH178+AI178</f>
        <v>420</v>
      </c>
      <c r="AH178" s="460">
        <v>400</v>
      </c>
      <c r="AI178" s="460">
        <v>20</v>
      </c>
      <c r="AJ178" s="431"/>
      <c r="AK178" s="431"/>
      <c r="AL178" s="15"/>
    </row>
    <row r="179" spans="1:41" ht="30">
      <c r="A179" s="8">
        <f t="shared" si="194"/>
        <v>17</v>
      </c>
      <c r="B179" s="319" t="s">
        <v>1149</v>
      </c>
      <c r="C179" s="8" t="s">
        <v>1151</v>
      </c>
      <c r="D179" s="8"/>
      <c r="E179" s="8"/>
      <c r="F179" s="8" t="s">
        <v>55</v>
      </c>
      <c r="G179" s="425"/>
      <c r="H179" s="425"/>
      <c r="I179" s="425"/>
      <c r="J179" s="431"/>
      <c r="K179" s="460"/>
      <c r="L179" s="431"/>
      <c r="M179" s="431"/>
      <c r="N179" s="431">
        <f>+O179+P179</f>
        <v>743.01</v>
      </c>
      <c r="O179" s="460">
        <f>736.1-10.46</f>
        <v>725.64</v>
      </c>
      <c r="P179" s="460">
        <v>17.37</v>
      </c>
      <c r="Q179" s="431">
        <f>+R179+S179</f>
        <v>743.01</v>
      </c>
      <c r="R179" s="460">
        <f>736.1-10.46</f>
        <v>725.64</v>
      </c>
      <c r="S179" s="460">
        <v>17.37</v>
      </c>
      <c r="T179" s="431"/>
      <c r="U179" s="431"/>
      <c r="V179" s="431"/>
      <c r="W179" s="431"/>
      <c r="X179" s="425"/>
      <c r="Y179" s="431"/>
      <c r="Z179" s="431"/>
      <c r="AA179" s="431"/>
      <c r="AB179" s="460"/>
      <c r="AC179" s="460"/>
      <c r="AD179" s="431"/>
      <c r="AE179" s="460"/>
      <c r="AF179" s="460"/>
      <c r="AG179" s="431">
        <f>+AH179+AI179</f>
        <v>743.01</v>
      </c>
      <c r="AH179" s="460">
        <f>736.1-10.46</f>
        <v>725.64</v>
      </c>
      <c r="AI179" s="460">
        <v>17.37</v>
      </c>
      <c r="AJ179" s="431"/>
      <c r="AK179" s="431"/>
      <c r="AL179" s="15"/>
    </row>
    <row r="180" spans="1:41" s="14" customFormat="1" ht="23.25" customHeight="1">
      <c r="A180" s="4" t="s">
        <v>998</v>
      </c>
      <c r="B180" s="483" t="s">
        <v>359</v>
      </c>
      <c r="C180" s="402"/>
      <c r="D180" s="402"/>
      <c r="E180" s="401">
        <v>0</v>
      </c>
      <c r="F180" s="401"/>
      <c r="G180" s="426">
        <f>SUM(G181:G196)</f>
        <v>11098.64</v>
      </c>
      <c r="H180" s="426">
        <f t="shared" ref="H180:T180" si="200">SUM(H181:H196)</f>
        <v>10569.14</v>
      </c>
      <c r="I180" s="426">
        <f t="shared" si="200"/>
        <v>529.5</v>
      </c>
      <c r="J180" s="426">
        <f t="shared" si="200"/>
        <v>0</v>
      </c>
      <c r="K180" s="426">
        <f t="shared" si="200"/>
        <v>1090.73</v>
      </c>
      <c r="L180" s="426">
        <f t="shared" si="200"/>
        <v>1055.3399999999999</v>
      </c>
      <c r="M180" s="426">
        <f t="shared" si="200"/>
        <v>35.390000000000008</v>
      </c>
      <c r="N180" s="426">
        <f t="shared" si="200"/>
        <v>1090.73</v>
      </c>
      <c r="O180" s="426">
        <f t="shared" si="200"/>
        <v>1055.3399999999999</v>
      </c>
      <c r="P180" s="426">
        <f t="shared" si="200"/>
        <v>35.390000000000008</v>
      </c>
      <c r="Q180" s="426">
        <f t="shared" si="200"/>
        <v>11098.64</v>
      </c>
      <c r="R180" s="426">
        <f t="shared" si="200"/>
        <v>10569.14</v>
      </c>
      <c r="S180" s="426">
        <f t="shared" si="200"/>
        <v>529.5</v>
      </c>
      <c r="T180" s="426">
        <f t="shared" si="200"/>
        <v>0</v>
      </c>
      <c r="U180" s="426">
        <f t="shared" ref="U180:AK180" si="201">SUM(U181:U194)</f>
        <v>7409.4199999999992</v>
      </c>
      <c r="V180" s="426">
        <f t="shared" si="201"/>
        <v>7026.91</v>
      </c>
      <c r="W180" s="426">
        <f t="shared" si="201"/>
        <v>382.51</v>
      </c>
      <c r="X180" s="426">
        <f t="shared" si="201"/>
        <v>1997.25</v>
      </c>
      <c r="Y180" s="426">
        <f t="shared" si="201"/>
        <v>1902.25</v>
      </c>
      <c r="Z180" s="426">
        <f t="shared" si="201"/>
        <v>95</v>
      </c>
      <c r="AA180" s="426">
        <f t="shared" si="201"/>
        <v>2687.87</v>
      </c>
      <c r="AB180" s="426">
        <f t="shared" si="201"/>
        <v>2550.16</v>
      </c>
      <c r="AC180" s="426">
        <f t="shared" si="201"/>
        <v>137.70999999999998</v>
      </c>
      <c r="AD180" s="426">
        <f t="shared" si="201"/>
        <v>2724.3</v>
      </c>
      <c r="AE180" s="426">
        <f t="shared" si="201"/>
        <v>2574.5</v>
      </c>
      <c r="AF180" s="426">
        <f t="shared" si="201"/>
        <v>149.80000000000001</v>
      </c>
      <c r="AG180" s="426">
        <f>SUM(AG181:AG196)</f>
        <v>3689.2200000000003</v>
      </c>
      <c r="AH180" s="426">
        <f t="shared" ref="AH180:AI180" si="202">SUM(AH181:AH196)</f>
        <v>3542.2299999999996</v>
      </c>
      <c r="AI180" s="426">
        <f t="shared" si="202"/>
        <v>146.99</v>
      </c>
      <c r="AJ180" s="426"/>
      <c r="AK180" s="426">
        <f t="shared" si="201"/>
        <v>0</v>
      </c>
      <c r="AL180" s="16"/>
      <c r="AM180" s="357">
        <f>+'NĂM 2022'!K62+'NĂM 2023'!N74+'NĂM 2024'!J69+'NĂM 2025'!J63</f>
        <v>11098.64</v>
      </c>
      <c r="AN180" s="357">
        <f>+'NĂM 2022'!L62+'NĂM 2023'!O74+'NĂM 2024'!K69+'NĂM 2025'!K63</f>
        <v>10569.14</v>
      </c>
      <c r="AO180" s="357">
        <f>+'NĂM 2022'!M62+'NĂM 2023'!P74+'NĂM 2024'!L69+'NĂM 2025'!L63</f>
        <v>529.5</v>
      </c>
    </row>
    <row r="181" spans="1:41" ht="75">
      <c r="A181" s="8">
        <v>1</v>
      </c>
      <c r="B181" s="319" t="s">
        <v>360</v>
      </c>
      <c r="C181" s="8" t="s">
        <v>361</v>
      </c>
      <c r="D181" s="8"/>
      <c r="E181" s="8" t="s">
        <v>326</v>
      </c>
      <c r="F181" s="25" t="s">
        <v>52</v>
      </c>
      <c r="G181" s="425">
        <f t="shared" si="188"/>
        <v>737.25</v>
      </c>
      <c r="H181" s="425">
        <v>702.25</v>
      </c>
      <c r="I181" s="425">
        <v>35</v>
      </c>
      <c r="J181" s="431">
        <v>0</v>
      </c>
      <c r="K181" s="460">
        <f>+G181-Q181</f>
        <v>0</v>
      </c>
      <c r="L181" s="431"/>
      <c r="M181" s="431"/>
      <c r="N181" s="460"/>
      <c r="O181" s="431"/>
      <c r="P181" s="431"/>
      <c r="Q181" s="444">
        <v>737.25</v>
      </c>
      <c r="R181" s="431">
        <v>702.25</v>
      </c>
      <c r="S181" s="431">
        <v>35</v>
      </c>
      <c r="T181" s="431"/>
      <c r="U181" s="431">
        <f>+V181+W181</f>
        <v>737.25</v>
      </c>
      <c r="V181" s="431">
        <f>+Y181+AB181+AE181</f>
        <v>702.25</v>
      </c>
      <c r="W181" s="431">
        <f>+Z181+AC181+AF181</f>
        <v>35</v>
      </c>
      <c r="X181" s="425">
        <f t="shared" si="189"/>
        <v>737.25</v>
      </c>
      <c r="Y181" s="425">
        <v>702.25</v>
      </c>
      <c r="Z181" s="425">
        <v>35</v>
      </c>
      <c r="AA181" s="425"/>
      <c r="AB181" s="458"/>
      <c r="AC181" s="458"/>
      <c r="AD181" s="425"/>
      <c r="AE181" s="458"/>
      <c r="AF181" s="458"/>
      <c r="AG181" s="425"/>
      <c r="AH181" s="458"/>
      <c r="AI181" s="458"/>
      <c r="AJ181" s="425"/>
      <c r="AK181" s="431"/>
      <c r="AL181" s="15"/>
      <c r="AM181" s="482">
        <f>+G180-U180</f>
        <v>3689.2200000000003</v>
      </c>
      <c r="AN181" s="482">
        <f>+H180-V180</f>
        <v>3542.2299999999996</v>
      </c>
      <c r="AO181" s="482">
        <f>+I180-W180</f>
        <v>146.99</v>
      </c>
    </row>
    <row r="182" spans="1:41" ht="75">
      <c r="A182" s="8">
        <f>+A181+1</f>
        <v>2</v>
      </c>
      <c r="B182" s="319" t="s">
        <v>362</v>
      </c>
      <c r="C182" s="8" t="s">
        <v>363</v>
      </c>
      <c r="D182" s="8"/>
      <c r="E182" s="8" t="s">
        <v>94</v>
      </c>
      <c r="F182" s="25" t="s">
        <v>52</v>
      </c>
      <c r="G182" s="425">
        <f t="shared" si="188"/>
        <v>420</v>
      </c>
      <c r="H182" s="425">
        <v>400</v>
      </c>
      <c r="I182" s="425">
        <v>20</v>
      </c>
      <c r="J182" s="431">
        <v>0</v>
      </c>
      <c r="K182" s="460">
        <f t="shared" ref="K182:K194" si="203">+G182-Q182</f>
        <v>0</v>
      </c>
      <c r="L182" s="431"/>
      <c r="M182" s="431"/>
      <c r="N182" s="460"/>
      <c r="O182" s="431"/>
      <c r="P182" s="431"/>
      <c r="Q182" s="444">
        <v>420</v>
      </c>
      <c r="R182" s="431">
        <v>400</v>
      </c>
      <c r="S182" s="431">
        <v>20</v>
      </c>
      <c r="T182" s="431"/>
      <c r="U182" s="431">
        <f t="shared" ref="U182:U194" si="204">+V182+W182</f>
        <v>420</v>
      </c>
      <c r="V182" s="431">
        <f t="shared" ref="V182:W194" si="205">+Y182+AB182+AE182</f>
        <v>400</v>
      </c>
      <c r="W182" s="431">
        <f t="shared" si="205"/>
        <v>20</v>
      </c>
      <c r="X182" s="425">
        <f t="shared" si="189"/>
        <v>420</v>
      </c>
      <c r="Y182" s="425">
        <v>400</v>
      </c>
      <c r="Z182" s="425">
        <v>20</v>
      </c>
      <c r="AA182" s="425"/>
      <c r="AB182" s="458"/>
      <c r="AC182" s="458"/>
      <c r="AD182" s="425"/>
      <c r="AE182" s="458"/>
      <c r="AF182" s="458"/>
      <c r="AG182" s="425"/>
      <c r="AH182" s="458"/>
      <c r="AI182" s="458"/>
      <c r="AJ182" s="425"/>
      <c r="AK182" s="431"/>
      <c r="AL182" s="15"/>
      <c r="AM182" s="354">
        <f>+AM181-AG180</f>
        <v>0</v>
      </c>
      <c r="AN182" s="354">
        <f t="shared" ref="AN182:AO182" si="206">+AN181-AH180</f>
        <v>0</v>
      </c>
      <c r="AO182" s="354">
        <f t="shared" si="206"/>
        <v>0</v>
      </c>
    </row>
    <row r="183" spans="1:41" ht="75">
      <c r="A183" s="8">
        <f t="shared" ref="A183:A196" si="207">+A182+1</f>
        <v>3</v>
      </c>
      <c r="B183" s="319" t="s">
        <v>364</v>
      </c>
      <c r="C183" s="8" t="s">
        <v>365</v>
      </c>
      <c r="D183" s="8"/>
      <c r="E183" s="8" t="s">
        <v>94</v>
      </c>
      <c r="F183" s="25" t="s">
        <v>52</v>
      </c>
      <c r="G183" s="425">
        <f t="shared" si="188"/>
        <v>420</v>
      </c>
      <c r="H183" s="425">
        <v>400</v>
      </c>
      <c r="I183" s="425">
        <v>20</v>
      </c>
      <c r="J183" s="431">
        <v>0</v>
      </c>
      <c r="K183" s="460">
        <f t="shared" si="203"/>
        <v>0</v>
      </c>
      <c r="L183" s="431"/>
      <c r="M183" s="431"/>
      <c r="N183" s="460"/>
      <c r="O183" s="431"/>
      <c r="P183" s="431"/>
      <c r="Q183" s="444">
        <v>420</v>
      </c>
      <c r="R183" s="431">
        <v>400</v>
      </c>
      <c r="S183" s="431">
        <v>20</v>
      </c>
      <c r="T183" s="431"/>
      <c r="U183" s="431">
        <f t="shared" si="204"/>
        <v>420</v>
      </c>
      <c r="V183" s="431">
        <f t="shared" si="205"/>
        <v>400</v>
      </c>
      <c r="W183" s="431">
        <f t="shared" si="205"/>
        <v>20</v>
      </c>
      <c r="X183" s="425">
        <f t="shared" si="189"/>
        <v>420</v>
      </c>
      <c r="Y183" s="425">
        <v>400</v>
      </c>
      <c r="Z183" s="425">
        <v>20</v>
      </c>
      <c r="AA183" s="425"/>
      <c r="AB183" s="458"/>
      <c r="AC183" s="458"/>
      <c r="AD183" s="425"/>
      <c r="AE183" s="458"/>
      <c r="AF183" s="458"/>
      <c r="AG183" s="425"/>
      <c r="AH183" s="458"/>
      <c r="AI183" s="458"/>
      <c r="AJ183" s="425"/>
      <c r="AK183" s="431"/>
      <c r="AL183" s="15"/>
    </row>
    <row r="184" spans="1:41" ht="75">
      <c r="A184" s="8">
        <f t="shared" si="207"/>
        <v>4</v>
      </c>
      <c r="B184" s="319" t="s">
        <v>366</v>
      </c>
      <c r="C184" s="8" t="s">
        <v>367</v>
      </c>
      <c r="D184" s="8"/>
      <c r="E184" s="8" t="s">
        <v>94</v>
      </c>
      <c r="F184" s="25" t="s">
        <v>52</v>
      </c>
      <c r="G184" s="425">
        <f t="shared" si="188"/>
        <v>420</v>
      </c>
      <c r="H184" s="425">
        <v>400</v>
      </c>
      <c r="I184" s="425">
        <v>20</v>
      </c>
      <c r="J184" s="431">
        <v>0</v>
      </c>
      <c r="K184" s="460">
        <f t="shared" si="203"/>
        <v>0</v>
      </c>
      <c r="L184" s="431"/>
      <c r="M184" s="431"/>
      <c r="N184" s="460"/>
      <c r="O184" s="431"/>
      <c r="P184" s="431"/>
      <c r="Q184" s="444">
        <v>420</v>
      </c>
      <c r="R184" s="431">
        <v>400</v>
      </c>
      <c r="S184" s="431">
        <v>20</v>
      </c>
      <c r="T184" s="431"/>
      <c r="U184" s="431">
        <f t="shared" si="204"/>
        <v>420</v>
      </c>
      <c r="V184" s="431">
        <f t="shared" si="205"/>
        <v>400</v>
      </c>
      <c r="W184" s="431">
        <f t="shared" si="205"/>
        <v>20</v>
      </c>
      <c r="X184" s="425">
        <f t="shared" si="189"/>
        <v>420</v>
      </c>
      <c r="Y184" s="425">
        <v>400</v>
      </c>
      <c r="Z184" s="425">
        <v>20</v>
      </c>
      <c r="AA184" s="425"/>
      <c r="AB184" s="458"/>
      <c r="AC184" s="458"/>
      <c r="AD184" s="425"/>
      <c r="AE184" s="458"/>
      <c r="AF184" s="458"/>
      <c r="AG184" s="425"/>
      <c r="AH184" s="458"/>
      <c r="AI184" s="458"/>
      <c r="AJ184" s="425"/>
      <c r="AK184" s="431"/>
      <c r="AL184" s="15"/>
    </row>
    <row r="185" spans="1:41" ht="75">
      <c r="A185" s="8">
        <f t="shared" si="207"/>
        <v>5</v>
      </c>
      <c r="B185" s="319" t="s">
        <v>368</v>
      </c>
      <c r="C185" s="8" t="s">
        <v>369</v>
      </c>
      <c r="D185" s="8"/>
      <c r="E185" s="8" t="s">
        <v>251</v>
      </c>
      <c r="F185" s="8" t="s">
        <v>53</v>
      </c>
      <c r="G185" s="425">
        <f t="shared" si="188"/>
        <v>1455</v>
      </c>
      <c r="H185" s="425">
        <v>1386</v>
      </c>
      <c r="I185" s="425">
        <v>69</v>
      </c>
      <c r="J185" s="431"/>
      <c r="K185" s="460">
        <f>+L185+M185</f>
        <v>264.40999999999997</v>
      </c>
      <c r="L185" s="431">
        <f>+H185-R185</f>
        <v>258.27</v>
      </c>
      <c r="M185" s="431">
        <f>+I185-S185</f>
        <v>6.1400000000000006</v>
      </c>
      <c r="N185" s="460"/>
      <c r="O185" s="431"/>
      <c r="P185" s="431"/>
      <c r="Q185" s="444">
        <v>1190.5899999999999</v>
      </c>
      <c r="R185" s="431">
        <v>1127.73</v>
      </c>
      <c r="S185" s="431">
        <v>62.86</v>
      </c>
      <c r="T185" s="431"/>
      <c r="U185" s="431">
        <f t="shared" si="204"/>
        <v>1190.5899999999999</v>
      </c>
      <c r="V185" s="431">
        <f t="shared" si="205"/>
        <v>1127.73</v>
      </c>
      <c r="W185" s="431">
        <f t="shared" si="205"/>
        <v>62.86</v>
      </c>
      <c r="X185" s="425">
        <f t="shared" si="189"/>
        <v>0</v>
      </c>
      <c r="Y185" s="431"/>
      <c r="Z185" s="431"/>
      <c r="AA185" s="431">
        <f>+AB185+AC185</f>
        <v>1190.5899999999999</v>
      </c>
      <c r="AB185" s="460">
        <v>1127.73</v>
      </c>
      <c r="AC185" s="460">
        <v>62.86</v>
      </c>
      <c r="AD185" s="431"/>
      <c r="AE185" s="460"/>
      <c r="AF185" s="460"/>
      <c r="AG185" s="431"/>
      <c r="AH185" s="460"/>
      <c r="AI185" s="460"/>
      <c r="AJ185" s="431"/>
      <c r="AK185" s="431"/>
      <c r="AL185" s="15"/>
    </row>
    <row r="186" spans="1:41" ht="75">
      <c r="A186" s="8">
        <f t="shared" si="207"/>
        <v>6</v>
      </c>
      <c r="B186" s="319" t="s">
        <v>370</v>
      </c>
      <c r="C186" s="8" t="s">
        <v>371</v>
      </c>
      <c r="D186" s="8"/>
      <c r="E186" s="8" t="s">
        <v>372</v>
      </c>
      <c r="F186" s="8" t="s">
        <v>53</v>
      </c>
      <c r="G186" s="425">
        <f t="shared" si="188"/>
        <v>1890</v>
      </c>
      <c r="H186" s="425">
        <v>1800</v>
      </c>
      <c r="I186" s="425">
        <v>90</v>
      </c>
      <c r="J186" s="431"/>
      <c r="K186" s="460">
        <f t="shared" ref="K186:K189" si="208">+L186+M186</f>
        <v>392.71999999999991</v>
      </c>
      <c r="L186" s="431">
        <f t="shared" ref="L186:L189" si="209">+H186-R186</f>
        <v>377.56999999999994</v>
      </c>
      <c r="M186" s="431">
        <f t="shared" ref="M186:M189" si="210">+I186-S186</f>
        <v>15.150000000000006</v>
      </c>
      <c r="N186" s="460"/>
      <c r="O186" s="431"/>
      <c r="P186" s="431"/>
      <c r="Q186" s="444">
        <v>1497.28</v>
      </c>
      <c r="R186" s="431">
        <v>1422.43</v>
      </c>
      <c r="S186" s="431">
        <v>74.849999999999994</v>
      </c>
      <c r="T186" s="431"/>
      <c r="U186" s="431">
        <f t="shared" si="204"/>
        <v>1497.28</v>
      </c>
      <c r="V186" s="431">
        <f t="shared" si="205"/>
        <v>1422.43</v>
      </c>
      <c r="W186" s="431">
        <f t="shared" si="205"/>
        <v>74.849999999999994</v>
      </c>
      <c r="X186" s="425">
        <f t="shared" si="189"/>
        <v>0</v>
      </c>
      <c r="Y186" s="431"/>
      <c r="Z186" s="431"/>
      <c r="AA186" s="431">
        <f>+AB186+AC186</f>
        <v>1497.28</v>
      </c>
      <c r="AB186" s="460">
        <v>1422.43</v>
      </c>
      <c r="AC186" s="460">
        <v>74.849999999999994</v>
      </c>
      <c r="AD186" s="431"/>
      <c r="AE186" s="460"/>
      <c r="AF186" s="460"/>
      <c r="AG186" s="431"/>
      <c r="AH186" s="460"/>
      <c r="AI186" s="460"/>
      <c r="AJ186" s="431"/>
      <c r="AK186" s="431"/>
      <c r="AL186" s="15"/>
    </row>
    <row r="187" spans="1:41" ht="75">
      <c r="A187" s="8">
        <f t="shared" si="207"/>
        <v>7</v>
      </c>
      <c r="B187" s="319" t="s">
        <v>373</v>
      </c>
      <c r="C187" s="8" t="s">
        <v>374</v>
      </c>
      <c r="D187" s="8"/>
      <c r="E187" s="8" t="s">
        <v>326</v>
      </c>
      <c r="F187" s="8" t="s">
        <v>53</v>
      </c>
      <c r="G187" s="425">
        <f t="shared" si="188"/>
        <v>1575</v>
      </c>
      <c r="H187" s="425">
        <v>1500</v>
      </c>
      <c r="I187" s="425">
        <v>75</v>
      </c>
      <c r="J187" s="431"/>
      <c r="K187" s="460">
        <f t="shared" si="208"/>
        <v>70</v>
      </c>
      <c r="L187" s="431">
        <f t="shared" si="209"/>
        <v>70</v>
      </c>
      <c r="M187" s="431"/>
      <c r="N187" s="460">
        <f>+O187+P187</f>
        <v>8.2000000000000028</v>
      </c>
      <c r="O187" s="431"/>
      <c r="P187" s="431">
        <f>+S187-I187</f>
        <v>8.2000000000000028</v>
      </c>
      <c r="Q187" s="444">
        <v>1513.2</v>
      </c>
      <c r="R187" s="431">
        <v>1430</v>
      </c>
      <c r="S187" s="431">
        <v>83.2</v>
      </c>
      <c r="T187" s="431"/>
      <c r="U187" s="431">
        <f t="shared" si="204"/>
        <v>1513.2</v>
      </c>
      <c r="V187" s="431">
        <f t="shared" si="205"/>
        <v>1430</v>
      </c>
      <c r="W187" s="431">
        <f t="shared" si="205"/>
        <v>83.2</v>
      </c>
      <c r="X187" s="425">
        <f t="shared" si="189"/>
        <v>0</v>
      </c>
      <c r="Y187" s="431"/>
      <c r="Z187" s="431"/>
      <c r="AA187" s="431"/>
      <c r="AB187" s="460"/>
      <c r="AC187" s="460"/>
      <c r="AD187" s="431">
        <f>+AE187+AF187</f>
        <v>1513.2</v>
      </c>
      <c r="AE187" s="460">
        <v>1430</v>
      </c>
      <c r="AF187" s="460">
        <v>83.2</v>
      </c>
      <c r="AG187" s="431"/>
      <c r="AH187" s="460"/>
      <c r="AI187" s="460"/>
      <c r="AJ187" s="431"/>
      <c r="AK187" s="431"/>
      <c r="AL187" s="15"/>
    </row>
    <row r="188" spans="1:41" ht="30">
      <c r="A188" s="8">
        <f t="shared" si="207"/>
        <v>8</v>
      </c>
      <c r="B188" s="319" t="s">
        <v>375</v>
      </c>
      <c r="C188" s="8" t="s">
        <v>376</v>
      </c>
      <c r="D188" s="8"/>
      <c r="E188" s="8" t="s">
        <v>377</v>
      </c>
      <c r="F188" s="8" t="s">
        <v>54</v>
      </c>
      <c r="G188" s="425">
        <f t="shared" si="188"/>
        <v>1064</v>
      </c>
      <c r="H188" s="425">
        <v>1014</v>
      </c>
      <c r="I188" s="425">
        <v>50</v>
      </c>
      <c r="J188" s="431"/>
      <c r="K188" s="460">
        <f t="shared" si="208"/>
        <v>39.5</v>
      </c>
      <c r="L188" s="431">
        <f t="shared" si="209"/>
        <v>39.5</v>
      </c>
      <c r="M188" s="431"/>
      <c r="N188" s="460">
        <f>+O188+P188</f>
        <v>6.7000000000000028</v>
      </c>
      <c r="O188" s="431"/>
      <c r="P188" s="431">
        <f>+S188-I188</f>
        <v>6.7000000000000028</v>
      </c>
      <c r="Q188" s="444">
        <v>1031.2</v>
      </c>
      <c r="R188" s="431">
        <v>974.5</v>
      </c>
      <c r="S188" s="431">
        <v>56.7</v>
      </c>
      <c r="T188" s="431"/>
      <c r="U188" s="431">
        <f t="shared" si="204"/>
        <v>1031.2</v>
      </c>
      <c r="V188" s="431">
        <f t="shared" si="205"/>
        <v>974.5</v>
      </c>
      <c r="W188" s="431">
        <f t="shared" si="205"/>
        <v>56.7</v>
      </c>
      <c r="X188" s="425">
        <f t="shared" si="189"/>
        <v>0</v>
      </c>
      <c r="Y188" s="431"/>
      <c r="Z188" s="431"/>
      <c r="AA188" s="431"/>
      <c r="AB188" s="460"/>
      <c r="AC188" s="460"/>
      <c r="AD188" s="431">
        <f t="shared" ref="AD188:AD189" si="211">+AE188+AF188</f>
        <v>1031.2</v>
      </c>
      <c r="AE188" s="460">
        <v>974.5</v>
      </c>
      <c r="AF188" s="460">
        <v>56.7</v>
      </c>
      <c r="AG188" s="431"/>
      <c r="AH188" s="460"/>
      <c r="AI188" s="460"/>
      <c r="AJ188" s="431"/>
      <c r="AK188" s="431"/>
      <c r="AL188" s="15"/>
    </row>
    <row r="189" spans="1:41" ht="30">
      <c r="A189" s="8">
        <f t="shared" si="207"/>
        <v>9</v>
      </c>
      <c r="B189" s="319" t="s">
        <v>378</v>
      </c>
      <c r="C189" s="8" t="s">
        <v>379</v>
      </c>
      <c r="D189" s="8"/>
      <c r="E189" s="8" t="s">
        <v>380</v>
      </c>
      <c r="F189" s="8" t="s">
        <v>54</v>
      </c>
      <c r="G189" s="425">
        <f t="shared" si="188"/>
        <v>504</v>
      </c>
      <c r="H189" s="425">
        <v>480</v>
      </c>
      <c r="I189" s="425">
        <v>24</v>
      </c>
      <c r="J189" s="431">
        <v>0</v>
      </c>
      <c r="K189" s="460">
        <f t="shared" si="208"/>
        <v>324.10000000000002</v>
      </c>
      <c r="L189" s="431">
        <f t="shared" si="209"/>
        <v>310</v>
      </c>
      <c r="M189" s="431">
        <f t="shared" si="210"/>
        <v>14.1</v>
      </c>
      <c r="N189" s="460"/>
      <c r="O189" s="431"/>
      <c r="P189" s="431"/>
      <c r="Q189" s="444">
        <v>179.9</v>
      </c>
      <c r="R189" s="431">
        <v>170</v>
      </c>
      <c r="S189" s="431">
        <v>9.9</v>
      </c>
      <c r="T189" s="431"/>
      <c r="U189" s="431">
        <f t="shared" si="204"/>
        <v>179.9</v>
      </c>
      <c r="V189" s="431">
        <f t="shared" si="205"/>
        <v>170</v>
      </c>
      <c r="W189" s="431">
        <f t="shared" si="205"/>
        <v>9.9</v>
      </c>
      <c r="X189" s="425">
        <f t="shared" si="189"/>
        <v>0</v>
      </c>
      <c r="Y189" s="431"/>
      <c r="Z189" s="431"/>
      <c r="AA189" s="431"/>
      <c r="AB189" s="460"/>
      <c r="AC189" s="460"/>
      <c r="AD189" s="431">
        <f t="shared" si="211"/>
        <v>179.9</v>
      </c>
      <c r="AE189" s="460">
        <v>170</v>
      </c>
      <c r="AF189" s="460">
        <v>9.9</v>
      </c>
      <c r="AG189" s="431"/>
      <c r="AH189" s="460"/>
      <c r="AI189" s="460"/>
      <c r="AJ189" s="431"/>
      <c r="AK189" s="431"/>
      <c r="AL189" s="15"/>
    </row>
    <row r="190" spans="1:41" ht="30">
      <c r="A190" s="8">
        <f t="shared" si="207"/>
        <v>10</v>
      </c>
      <c r="B190" s="318" t="s">
        <v>937</v>
      </c>
      <c r="C190" s="8" t="s">
        <v>381</v>
      </c>
      <c r="D190" s="8"/>
      <c r="E190" s="8" t="s">
        <v>382</v>
      </c>
      <c r="F190" s="8" t="s">
        <v>54</v>
      </c>
      <c r="G190" s="425">
        <f t="shared" si="188"/>
        <v>169.5</v>
      </c>
      <c r="H190" s="425">
        <v>160</v>
      </c>
      <c r="I190" s="425">
        <v>9.5</v>
      </c>
      <c r="J190" s="431">
        <v>0</v>
      </c>
      <c r="K190" s="460">
        <f t="shared" si="203"/>
        <v>0</v>
      </c>
      <c r="L190" s="431"/>
      <c r="M190" s="431"/>
      <c r="N190" s="460"/>
      <c r="O190" s="431"/>
      <c r="P190" s="431"/>
      <c r="Q190" s="444">
        <v>169.5</v>
      </c>
      <c r="R190" s="431">
        <v>160</v>
      </c>
      <c r="S190" s="431">
        <v>9.5</v>
      </c>
      <c r="T190" s="431"/>
      <c r="U190" s="431">
        <f t="shared" si="204"/>
        <v>0</v>
      </c>
      <c r="V190" s="431">
        <f t="shared" si="205"/>
        <v>0</v>
      </c>
      <c r="W190" s="431">
        <f t="shared" si="205"/>
        <v>0</v>
      </c>
      <c r="X190" s="425">
        <f t="shared" si="189"/>
        <v>0</v>
      </c>
      <c r="Y190" s="431"/>
      <c r="Z190" s="431"/>
      <c r="AA190" s="431"/>
      <c r="AB190" s="460"/>
      <c r="AC190" s="460"/>
      <c r="AD190" s="431"/>
      <c r="AE190" s="460"/>
      <c r="AF190" s="460"/>
      <c r="AG190" s="431">
        <f t="shared" ref="AG190:AG194" si="212">+AH190+AI190</f>
        <v>169.5</v>
      </c>
      <c r="AH190" s="425">
        <v>160</v>
      </c>
      <c r="AI190" s="425">
        <v>9.5</v>
      </c>
      <c r="AJ190" s="431"/>
      <c r="AK190" s="431"/>
      <c r="AL190" s="15"/>
    </row>
    <row r="191" spans="1:41" ht="30">
      <c r="A191" s="8">
        <f t="shared" si="207"/>
        <v>11</v>
      </c>
      <c r="B191" s="319" t="s">
        <v>383</v>
      </c>
      <c r="C191" s="8" t="s">
        <v>384</v>
      </c>
      <c r="D191" s="8"/>
      <c r="E191" s="8" t="s">
        <v>385</v>
      </c>
      <c r="F191" s="8" t="s">
        <v>54</v>
      </c>
      <c r="G191" s="425">
        <f t="shared" si="188"/>
        <v>420</v>
      </c>
      <c r="H191" s="425">
        <v>400</v>
      </c>
      <c r="I191" s="425">
        <v>20</v>
      </c>
      <c r="J191" s="431">
        <v>0</v>
      </c>
      <c r="K191" s="460">
        <f t="shared" si="203"/>
        <v>0</v>
      </c>
      <c r="L191" s="431"/>
      <c r="M191" s="431"/>
      <c r="N191" s="460"/>
      <c r="O191" s="431"/>
      <c r="P191" s="431"/>
      <c r="Q191" s="444">
        <v>420</v>
      </c>
      <c r="R191" s="431">
        <v>400</v>
      </c>
      <c r="S191" s="431">
        <v>20</v>
      </c>
      <c r="T191" s="431"/>
      <c r="U191" s="431">
        <f t="shared" si="204"/>
        <v>0</v>
      </c>
      <c r="V191" s="431">
        <f t="shared" si="205"/>
        <v>0</v>
      </c>
      <c r="W191" s="431">
        <f t="shared" si="205"/>
        <v>0</v>
      </c>
      <c r="X191" s="425">
        <f t="shared" si="189"/>
        <v>0</v>
      </c>
      <c r="Y191" s="431"/>
      <c r="Z191" s="431"/>
      <c r="AA191" s="431"/>
      <c r="AB191" s="460"/>
      <c r="AC191" s="460"/>
      <c r="AD191" s="431"/>
      <c r="AE191" s="460"/>
      <c r="AF191" s="460"/>
      <c r="AG191" s="431">
        <f t="shared" si="212"/>
        <v>420</v>
      </c>
      <c r="AH191" s="425">
        <v>400</v>
      </c>
      <c r="AI191" s="425">
        <v>20</v>
      </c>
      <c r="AJ191" s="431"/>
      <c r="AK191" s="431"/>
      <c r="AL191" s="15"/>
    </row>
    <row r="192" spans="1:41" ht="45">
      <c r="A192" s="8">
        <f t="shared" si="207"/>
        <v>12</v>
      </c>
      <c r="B192" s="319" t="s">
        <v>386</v>
      </c>
      <c r="C192" s="8" t="s">
        <v>384</v>
      </c>
      <c r="D192" s="8"/>
      <c r="E192" s="8" t="s">
        <v>387</v>
      </c>
      <c r="F192" s="25" t="s">
        <v>55</v>
      </c>
      <c r="G192" s="425">
        <f t="shared" si="188"/>
        <v>414.89</v>
      </c>
      <c r="H192" s="425">
        <v>394.89</v>
      </c>
      <c r="I192" s="425">
        <v>20</v>
      </c>
      <c r="J192" s="431">
        <v>0</v>
      </c>
      <c r="K192" s="460">
        <f t="shared" si="203"/>
        <v>0</v>
      </c>
      <c r="L192" s="431"/>
      <c r="M192" s="431"/>
      <c r="N192" s="460"/>
      <c r="O192" s="431"/>
      <c r="P192" s="431"/>
      <c r="Q192" s="444">
        <v>414.89</v>
      </c>
      <c r="R192" s="431">
        <v>394.89</v>
      </c>
      <c r="S192" s="431">
        <v>20</v>
      </c>
      <c r="T192" s="431"/>
      <c r="U192" s="431">
        <f t="shared" si="204"/>
        <v>0</v>
      </c>
      <c r="V192" s="431">
        <f t="shared" si="205"/>
        <v>0</v>
      </c>
      <c r="W192" s="431">
        <f t="shared" si="205"/>
        <v>0</v>
      </c>
      <c r="X192" s="425">
        <f t="shared" si="189"/>
        <v>0</v>
      </c>
      <c r="Y192" s="431"/>
      <c r="Z192" s="431"/>
      <c r="AA192" s="431"/>
      <c r="AB192" s="460"/>
      <c r="AC192" s="460"/>
      <c r="AD192" s="431"/>
      <c r="AE192" s="460"/>
      <c r="AF192" s="460"/>
      <c r="AG192" s="431">
        <f t="shared" si="212"/>
        <v>414.89</v>
      </c>
      <c r="AH192" s="425">
        <v>394.89</v>
      </c>
      <c r="AI192" s="425">
        <v>20</v>
      </c>
      <c r="AJ192" s="431"/>
      <c r="AK192" s="431"/>
      <c r="AL192" s="15"/>
    </row>
    <row r="193" spans="1:41" ht="45">
      <c r="A193" s="8">
        <f t="shared" si="207"/>
        <v>13</v>
      </c>
      <c r="B193" s="319" t="s">
        <v>388</v>
      </c>
      <c r="C193" s="8" t="s">
        <v>379</v>
      </c>
      <c r="D193" s="8"/>
      <c r="E193" s="8" t="s">
        <v>389</v>
      </c>
      <c r="F193" s="25" t="s">
        <v>55</v>
      </c>
      <c r="G193" s="425">
        <f t="shared" si="188"/>
        <v>559</v>
      </c>
      <c r="H193" s="425">
        <v>532</v>
      </c>
      <c r="I193" s="425">
        <v>27</v>
      </c>
      <c r="J193" s="431">
        <v>0</v>
      </c>
      <c r="K193" s="460">
        <f t="shared" si="203"/>
        <v>0</v>
      </c>
      <c r="L193" s="431"/>
      <c r="M193" s="431"/>
      <c r="N193" s="460"/>
      <c r="O193" s="431"/>
      <c r="P193" s="431"/>
      <c r="Q193" s="444">
        <v>559</v>
      </c>
      <c r="R193" s="431">
        <v>532</v>
      </c>
      <c r="S193" s="431">
        <v>27</v>
      </c>
      <c r="T193" s="431"/>
      <c r="U193" s="431">
        <f t="shared" si="204"/>
        <v>0</v>
      </c>
      <c r="V193" s="431">
        <f t="shared" si="205"/>
        <v>0</v>
      </c>
      <c r="W193" s="431">
        <f t="shared" si="205"/>
        <v>0</v>
      </c>
      <c r="X193" s="425">
        <f t="shared" si="189"/>
        <v>0</v>
      </c>
      <c r="Y193" s="431"/>
      <c r="Z193" s="431"/>
      <c r="AA193" s="431"/>
      <c r="AB193" s="460"/>
      <c r="AC193" s="460"/>
      <c r="AD193" s="431"/>
      <c r="AE193" s="460"/>
      <c r="AF193" s="460"/>
      <c r="AG193" s="431">
        <f t="shared" si="212"/>
        <v>559</v>
      </c>
      <c r="AH193" s="425">
        <v>532</v>
      </c>
      <c r="AI193" s="425">
        <v>27</v>
      </c>
      <c r="AJ193" s="431"/>
      <c r="AK193" s="431"/>
      <c r="AL193" s="15"/>
    </row>
    <row r="194" spans="1:41" ht="45">
      <c r="A194" s="8">
        <f t="shared" si="207"/>
        <v>14</v>
      </c>
      <c r="B194" s="319" t="s">
        <v>390</v>
      </c>
      <c r="C194" s="8" t="s">
        <v>384</v>
      </c>
      <c r="D194" s="8"/>
      <c r="E194" s="8" t="s">
        <v>391</v>
      </c>
      <c r="F194" s="25" t="s">
        <v>55</v>
      </c>
      <c r="G194" s="425">
        <f t="shared" si="188"/>
        <v>1050</v>
      </c>
      <c r="H194" s="425">
        <v>1000</v>
      </c>
      <c r="I194" s="425">
        <v>50</v>
      </c>
      <c r="J194" s="431">
        <v>0</v>
      </c>
      <c r="K194" s="460">
        <f t="shared" si="203"/>
        <v>0</v>
      </c>
      <c r="L194" s="431"/>
      <c r="M194" s="431"/>
      <c r="N194" s="460"/>
      <c r="O194" s="431"/>
      <c r="P194" s="431"/>
      <c r="Q194" s="444">
        <v>1050</v>
      </c>
      <c r="R194" s="431">
        <v>1000</v>
      </c>
      <c r="S194" s="431">
        <v>50</v>
      </c>
      <c r="T194" s="431"/>
      <c r="U194" s="431">
        <f t="shared" si="204"/>
        <v>0</v>
      </c>
      <c r="V194" s="431">
        <f t="shared" si="205"/>
        <v>0</v>
      </c>
      <c r="W194" s="431">
        <f t="shared" si="205"/>
        <v>0</v>
      </c>
      <c r="X194" s="425">
        <f t="shared" si="189"/>
        <v>0</v>
      </c>
      <c r="Y194" s="431"/>
      <c r="Z194" s="431"/>
      <c r="AA194" s="431"/>
      <c r="AB194" s="460"/>
      <c r="AC194" s="460"/>
      <c r="AD194" s="431"/>
      <c r="AE194" s="460"/>
      <c r="AF194" s="460"/>
      <c r="AG194" s="431">
        <f t="shared" si="212"/>
        <v>1050</v>
      </c>
      <c r="AH194" s="425">
        <v>1000</v>
      </c>
      <c r="AI194" s="425">
        <v>50</v>
      </c>
      <c r="AJ194" s="431"/>
      <c r="AK194" s="431"/>
      <c r="AL194" s="15"/>
    </row>
    <row r="195" spans="1:41" ht="30">
      <c r="A195" s="8">
        <f t="shared" si="207"/>
        <v>15</v>
      </c>
      <c r="B195" s="319" t="s">
        <v>1132</v>
      </c>
      <c r="C195" s="8" t="s">
        <v>369</v>
      </c>
      <c r="D195" s="8"/>
      <c r="E195" s="8"/>
      <c r="F195" s="25" t="s">
        <v>55</v>
      </c>
      <c r="G195" s="425"/>
      <c r="H195" s="425"/>
      <c r="I195" s="425"/>
      <c r="J195" s="431"/>
      <c r="K195" s="460"/>
      <c r="L195" s="431"/>
      <c r="M195" s="431"/>
      <c r="N195" s="444">
        <v>605.28</v>
      </c>
      <c r="O195" s="431">
        <v>593.17999999999995</v>
      </c>
      <c r="P195" s="431">
        <v>12.1</v>
      </c>
      <c r="Q195" s="444">
        <v>605.28</v>
      </c>
      <c r="R195" s="431">
        <v>593.17999999999995</v>
      </c>
      <c r="S195" s="431">
        <v>12.1</v>
      </c>
      <c r="T195" s="431"/>
      <c r="U195" s="431"/>
      <c r="V195" s="431"/>
      <c r="W195" s="431"/>
      <c r="X195" s="425"/>
      <c r="Y195" s="431"/>
      <c r="Z195" s="431"/>
      <c r="AA195" s="431"/>
      <c r="AB195" s="460"/>
      <c r="AC195" s="460"/>
      <c r="AD195" s="431"/>
      <c r="AE195" s="460"/>
      <c r="AF195" s="460"/>
      <c r="AG195" s="431">
        <f>+AH195+AI195</f>
        <v>605.28</v>
      </c>
      <c r="AH195" s="460">
        <v>593.17999999999995</v>
      </c>
      <c r="AI195" s="460">
        <v>12.1</v>
      </c>
      <c r="AJ195" s="431"/>
      <c r="AK195" s="431"/>
      <c r="AL195" s="15"/>
    </row>
    <row r="196" spans="1:41" ht="30">
      <c r="A196" s="8">
        <f t="shared" si="207"/>
        <v>16</v>
      </c>
      <c r="B196" s="319" t="s">
        <v>1133</v>
      </c>
      <c r="C196" s="8" t="s">
        <v>361</v>
      </c>
      <c r="D196" s="8"/>
      <c r="E196" s="8"/>
      <c r="F196" s="25" t="s">
        <v>55</v>
      </c>
      <c r="G196" s="425"/>
      <c r="H196" s="425"/>
      <c r="I196" s="425"/>
      <c r="J196" s="431"/>
      <c r="K196" s="460"/>
      <c r="L196" s="431"/>
      <c r="M196" s="431"/>
      <c r="N196" s="444">
        <v>470.55</v>
      </c>
      <c r="O196" s="431">
        <v>462.16</v>
      </c>
      <c r="P196" s="431">
        <v>8.39</v>
      </c>
      <c r="Q196" s="444">
        <v>470.55</v>
      </c>
      <c r="R196" s="431">
        <v>462.16</v>
      </c>
      <c r="S196" s="431">
        <v>8.39</v>
      </c>
      <c r="T196" s="431"/>
      <c r="U196" s="431"/>
      <c r="V196" s="431"/>
      <c r="W196" s="431"/>
      <c r="X196" s="425"/>
      <c r="Y196" s="431"/>
      <c r="Z196" s="431"/>
      <c r="AA196" s="431"/>
      <c r="AB196" s="460"/>
      <c r="AC196" s="460"/>
      <c r="AD196" s="431"/>
      <c r="AE196" s="460"/>
      <c r="AF196" s="460"/>
      <c r="AG196" s="431">
        <f>+AH196+AI196</f>
        <v>470.55</v>
      </c>
      <c r="AH196" s="460">
        <v>462.16</v>
      </c>
      <c r="AI196" s="460">
        <v>8.39</v>
      </c>
      <c r="AJ196" s="431"/>
      <c r="AK196" s="431"/>
      <c r="AL196" s="15"/>
    </row>
    <row r="197" spans="1:41" s="14" customFormat="1" ht="23.25" customHeight="1">
      <c r="A197" s="4" t="s">
        <v>999</v>
      </c>
      <c r="B197" s="400" t="s">
        <v>393</v>
      </c>
      <c r="C197" s="402"/>
      <c r="D197" s="402"/>
      <c r="E197" s="401">
        <v>0</v>
      </c>
      <c r="F197" s="401"/>
      <c r="G197" s="426">
        <f>SUM(G198:G216)</f>
        <v>10113.950000000001</v>
      </c>
      <c r="H197" s="426">
        <f>SUM(H198:H216)</f>
        <v>9632.9500000000007</v>
      </c>
      <c r="I197" s="426">
        <f>SUM(I198:I216)</f>
        <v>481</v>
      </c>
      <c r="J197" s="426">
        <f>SUM(J198:J216)</f>
        <v>0</v>
      </c>
      <c r="K197" s="426">
        <f t="shared" ref="K197:T197" si="213">SUM(K198:K216)</f>
        <v>43.890239999999949</v>
      </c>
      <c r="L197" s="426">
        <f t="shared" si="213"/>
        <v>18.505039999999951</v>
      </c>
      <c r="M197" s="426">
        <f t="shared" si="213"/>
        <v>25.385200000000001</v>
      </c>
      <c r="N197" s="426">
        <f t="shared" si="213"/>
        <v>43.890239999999963</v>
      </c>
      <c r="O197" s="426">
        <f t="shared" si="213"/>
        <v>31.305039999999963</v>
      </c>
      <c r="P197" s="426">
        <f t="shared" si="213"/>
        <v>12.5852</v>
      </c>
      <c r="Q197" s="426">
        <f t="shared" si="213"/>
        <v>10113.950000000001</v>
      </c>
      <c r="R197" s="426">
        <f t="shared" si="213"/>
        <v>9632.9500000000007</v>
      </c>
      <c r="S197" s="426">
        <f t="shared" si="213"/>
        <v>480.99999999999994</v>
      </c>
      <c r="T197" s="426">
        <f t="shared" si="213"/>
        <v>0</v>
      </c>
      <c r="U197" s="426">
        <f t="shared" ref="U197:AI197" si="214">SUM(U198:U216)</f>
        <v>6854.0990599999996</v>
      </c>
      <c r="V197" s="426">
        <f t="shared" si="214"/>
        <v>6507.334960000001</v>
      </c>
      <c r="W197" s="426">
        <f t="shared" si="214"/>
        <v>346.76409999999993</v>
      </c>
      <c r="X197" s="426">
        <f t="shared" si="214"/>
        <v>2066.75</v>
      </c>
      <c r="Y197" s="426">
        <f t="shared" si="214"/>
        <v>1983.75</v>
      </c>
      <c r="Z197" s="426">
        <f t="shared" si="214"/>
        <v>83</v>
      </c>
      <c r="AA197" s="426">
        <f t="shared" si="214"/>
        <v>2304.34906</v>
      </c>
      <c r="AB197" s="426">
        <f t="shared" si="214"/>
        <v>2177.0849600000001</v>
      </c>
      <c r="AC197" s="426">
        <f t="shared" si="214"/>
        <v>127.2641</v>
      </c>
      <c r="AD197" s="426">
        <f t="shared" si="214"/>
        <v>2483</v>
      </c>
      <c r="AE197" s="426">
        <f t="shared" si="214"/>
        <v>2346.5</v>
      </c>
      <c r="AF197" s="426">
        <f t="shared" si="214"/>
        <v>136.5</v>
      </c>
      <c r="AG197" s="426">
        <f t="shared" si="214"/>
        <v>3259.8509399999998</v>
      </c>
      <c r="AH197" s="426">
        <f t="shared" si="214"/>
        <v>3125.6150399999997</v>
      </c>
      <c r="AI197" s="426">
        <f t="shared" si="214"/>
        <v>134.23590000000002</v>
      </c>
      <c r="AJ197" s="426"/>
      <c r="AK197" s="426">
        <f>SUM(AK198:AK216)</f>
        <v>190</v>
      </c>
      <c r="AL197" s="16"/>
      <c r="AM197" s="357">
        <f>+'NĂM 2022'!K67+'NĂM 2023'!N78+'NĂM 2024'!J74+'NĂM 2025'!J67</f>
        <v>10113.950000000001</v>
      </c>
      <c r="AN197" s="357">
        <f>+'NĂM 2022'!L67+'NĂM 2023'!O78+'NĂM 2024'!K74+'NĂM 2025'!K67</f>
        <v>9632.9500000000007</v>
      </c>
      <c r="AO197" s="357">
        <f>+'NĂM 2022'!M67+'NĂM 2023'!P78+'NĂM 2024'!L74+'NĂM 2025'!L67</f>
        <v>481</v>
      </c>
    </row>
    <row r="198" spans="1:41" s="143" customFormat="1" ht="30">
      <c r="A198" s="138">
        <v>1</v>
      </c>
      <c r="B198" s="328" t="s">
        <v>394</v>
      </c>
      <c r="C198" s="154" t="s">
        <v>395</v>
      </c>
      <c r="D198" s="154"/>
      <c r="E198" s="138" t="s">
        <v>396</v>
      </c>
      <c r="F198" s="155" t="s">
        <v>52</v>
      </c>
      <c r="G198" s="427">
        <f t="shared" si="188"/>
        <v>1047</v>
      </c>
      <c r="H198" s="427">
        <v>997</v>
      </c>
      <c r="I198" s="427">
        <v>50</v>
      </c>
      <c r="J198" s="428">
        <v>0</v>
      </c>
      <c r="K198" s="460">
        <f>+G198-Q198</f>
        <v>0</v>
      </c>
      <c r="L198" s="428"/>
      <c r="M198" s="428"/>
      <c r="N198" s="460"/>
      <c r="O198" s="428"/>
      <c r="P198" s="428"/>
      <c r="Q198" s="444">
        <f>+R198+S198</f>
        <v>1047</v>
      </c>
      <c r="R198" s="428">
        <v>997</v>
      </c>
      <c r="S198" s="428">
        <v>50</v>
      </c>
      <c r="T198" s="428"/>
      <c r="U198" s="428">
        <f>+V198+W198</f>
        <v>1047</v>
      </c>
      <c r="V198" s="428">
        <f>+Y198+AB198+AE198</f>
        <v>997</v>
      </c>
      <c r="W198" s="428">
        <f>+Z198+AC198+AF198</f>
        <v>50</v>
      </c>
      <c r="X198" s="425">
        <f t="shared" si="189"/>
        <v>1047</v>
      </c>
      <c r="Y198" s="427">
        <v>997</v>
      </c>
      <c r="Z198" s="427">
        <v>50</v>
      </c>
      <c r="AA198" s="427"/>
      <c r="AB198" s="458"/>
      <c r="AC198" s="458"/>
      <c r="AD198" s="427"/>
      <c r="AE198" s="458"/>
      <c r="AF198" s="458"/>
      <c r="AG198" s="427"/>
      <c r="AH198" s="458"/>
      <c r="AI198" s="458"/>
      <c r="AJ198" s="427"/>
      <c r="AK198" s="428"/>
      <c r="AL198" s="142"/>
      <c r="AM198" s="493">
        <f>+G197-U197</f>
        <v>3259.8509400000012</v>
      </c>
      <c r="AN198" s="493">
        <f>+H197-V197</f>
        <v>3125.6150399999997</v>
      </c>
      <c r="AO198" s="493">
        <f>+I197-W197</f>
        <v>134.23590000000007</v>
      </c>
    </row>
    <row r="199" spans="1:41" s="143" customFormat="1" ht="60">
      <c r="A199" s="138">
        <f>+A198+1</f>
        <v>2</v>
      </c>
      <c r="B199" s="328" t="s">
        <v>397</v>
      </c>
      <c r="C199" s="154" t="s">
        <v>398</v>
      </c>
      <c r="D199" s="154"/>
      <c r="E199" s="147" t="s">
        <v>399</v>
      </c>
      <c r="F199" s="155" t="s">
        <v>52</v>
      </c>
      <c r="G199" s="427">
        <f t="shared" si="188"/>
        <v>701</v>
      </c>
      <c r="H199" s="427">
        <v>668</v>
      </c>
      <c r="I199" s="427">
        <v>33</v>
      </c>
      <c r="J199" s="428">
        <v>0</v>
      </c>
      <c r="K199" s="460">
        <f t="shared" ref="K199:K216" si="215">+G199-Q199</f>
        <v>0</v>
      </c>
      <c r="L199" s="428"/>
      <c r="M199" s="428"/>
      <c r="N199" s="460"/>
      <c r="O199" s="428"/>
      <c r="P199" s="428"/>
      <c r="Q199" s="444">
        <f t="shared" ref="Q199:Q216" si="216">+R199+S199</f>
        <v>701</v>
      </c>
      <c r="R199" s="428">
        <v>668</v>
      </c>
      <c r="S199" s="428">
        <v>33</v>
      </c>
      <c r="T199" s="428"/>
      <c r="U199" s="428">
        <f t="shared" ref="U199:U216" si="217">+V199+W199</f>
        <v>701</v>
      </c>
      <c r="V199" s="428">
        <f t="shared" ref="V199:W216" si="218">+Y199+AB199+AE199</f>
        <v>668</v>
      </c>
      <c r="W199" s="428">
        <f t="shared" si="218"/>
        <v>33</v>
      </c>
      <c r="X199" s="425">
        <f t="shared" si="189"/>
        <v>701</v>
      </c>
      <c r="Y199" s="427">
        <v>668</v>
      </c>
      <c r="Z199" s="427">
        <v>33</v>
      </c>
      <c r="AA199" s="427"/>
      <c r="AB199" s="458"/>
      <c r="AC199" s="458"/>
      <c r="AD199" s="427"/>
      <c r="AE199" s="458"/>
      <c r="AF199" s="458"/>
      <c r="AG199" s="427"/>
      <c r="AH199" s="458"/>
      <c r="AI199" s="458"/>
      <c r="AJ199" s="427"/>
      <c r="AK199" s="428"/>
      <c r="AL199" s="142"/>
      <c r="AM199" s="495">
        <f>+AM198-AG197</f>
        <v>0</v>
      </c>
      <c r="AN199" s="495">
        <f t="shared" ref="AN199:AO199" si="219">+AN198-AH197</f>
        <v>0</v>
      </c>
      <c r="AO199" s="494">
        <f t="shared" si="219"/>
        <v>0</v>
      </c>
    </row>
    <row r="200" spans="1:41" s="143" customFormat="1" ht="30">
      <c r="A200" s="138">
        <f t="shared" ref="A200:A216" si="220">+A199+1</f>
        <v>3</v>
      </c>
      <c r="B200" s="328" t="s">
        <v>400</v>
      </c>
      <c r="C200" s="154" t="s">
        <v>401</v>
      </c>
      <c r="D200" s="154"/>
      <c r="E200" s="138" t="s">
        <v>402</v>
      </c>
      <c r="F200" s="155" t="s">
        <v>52</v>
      </c>
      <c r="G200" s="427">
        <f t="shared" si="188"/>
        <v>399</v>
      </c>
      <c r="H200" s="427">
        <v>380</v>
      </c>
      <c r="I200" s="427">
        <v>19</v>
      </c>
      <c r="J200" s="428">
        <v>0</v>
      </c>
      <c r="K200" s="460">
        <f>+L200+M200</f>
        <v>5.0610999999999997</v>
      </c>
      <c r="L200" s="428">
        <f>+H200-R200</f>
        <v>0</v>
      </c>
      <c r="M200" s="428">
        <f>+I200-S200</f>
        <v>5.0610999999999997</v>
      </c>
      <c r="N200" s="460"/>
      <c r="O200" s="428"/>
      <c r="P200" s="428"/>
      <c r="Q200" s="444">
        <f t="shared" si="216"/>
        <v>393.93889999999999</v>
      </c>
      <c r="R200" s="428">
        <v>380</v>
      </c>
      <c r="S200" s="428">
        <v>13.9389</v>
      </c>
      <c r="T200" s="428"/>
      <c r="U200" s="428">
        <f t="shared" si="217"/>
        <v>393.93889999999999</v>
      </c>
      <c r="V200" s="428">
        <f t="shared" si="218"/>
        <v>380</v>
      </c>
      <c r="W200" s="428">
        <f t="shared" si="218"/>
        <v>13.9389</v>
      </c>
      <c r="X200" s="425">
        <f>+Y200+Z200</f>
        <v>318.75</v>
      </c>
      <c r="Y200" s="427">
        <v>318.75</v>
      </c>
      <c r="Z200" s="427">
        <v>0</v>
      </c>
      <c r="AA200" s="427">
        <f>+AB200+AC200</f>
        <v>75.188900000000004</v>
      </c>
      <c r="AB200" s="458">
        <v>61.25</v>
      </c>
      <c r="AC200" s="458">
        <f>19-5.0611</f>
        <v>13.9389</v>
      </c>
      <c r="AD200" s="427"/>
      <c r="AE200" s="458"/>
      <c r="AF200" s="458"/>
      <c r="AG200" s="427"/>
      <c r="AH200" s="458"/>
      <c r="AI200" s="458"/>
      <c r="AJ200" s="427"/>
      <c r="AK200" s="428"/>
      <c r="AL200" s="142"/>
      <c r="AM200" s="358"/>
      <c r="AN200" s="358"/>
      <c r="AO200" s="358"/>
    </row>
    <row r="201" spans="1:41" s="143" customFormat="1" ht="60">
      <c r="A201" s="138">
        <f t="shared" si="220"/>
        <v>4</v>
      </c>
      <c r="B201" s="328" t="s">
        <v>403</v>
      </c>
      <c r="C201" s="154" t="s">
        <v>398</v>
      </c>
      <c r="D201" s="154"/>
      <c r="E201" s="147" t="s">
        <v>404</v>
      </c>
      <c r="F201" s="155" t="s">
        <v>53</v>
      </c>
      <c r="G201" s="427">
        <f t="shared" si="188"/>
        <v>448</v>
      </c>
      <c r="H201" s="427">
        <v>428</v>
      </c>
      <c r="I201" s="427">
        <v>20</v>
      </c>
      <c r="J201" s="428">
        <v>0</v>
      </c>
      <c r="K201" s="460">
        <f>+L201+M201</f>
        <v>5.5047000000000139</v>
      </c>
      <c r="L201" s="428">
        <f>+H201-R201</f>
        <v>5.5047000000000139</v>
      </c>
      <c r="M201" s="428">
        <f>+I201-S201</f>
        <v>0</v>
      </c>
      <c r="N201" s="460"/>
      <c r="O201" s="428"/>
      <c r="P201" s="428"/>
      <c r="Q201" s="444">
        <f t="shared" si="216"/>
        <v>442.49529999999999</v>
      </c>
      <c r="R201" s="428">
        <v>422.49529999999999</v>
      </c>
      <c r="S201" s="428">
        <v>20</v>
      </c>
      <c r="T201" s="428"/>
      <c r="U201" s="428">
        <f t="shared" si="217"/>
        <v>442.49529999999999</v>
      </c>
      <c r="V201" s="428">
        <f t="shared" si="218"/>
        <v>422.49529999999999</v>
      </c>
      <c r="W201" s="428">
        <f t="shared" si="218"/>
        <v>20</v>
      </c>
      <c r="X201" s="425">
        <f t="shared" si="189"/>
        <v>0</v>
      </c>
      <c r="Y201" s="428"/>
      <c r="Z201" s="428"/>
      <c r="AA201" s="428">
        <f>+AB201+AC201</f>
        <v>442.49529999999999</v>
      </c>
      <c r="AB201" s="460">
        <f>428-5.5047</f>
        <v>422.49529999999999</v>
      </c>
      <c r="AC201" s="460">
        <v>20</v>
      </c>
      <c r="AD201" s="428"/>
      <c r="AE201" s="460"/>
      <c r="AF201" s="460"/>
      <c r="AG201" s="428"/>
      <c r="AH201" s="460"/>
      <c r="AI201" s="460"/>
      <c r="AJ201" s="428"/>
      <c r="AK201" s="428"/>
      <c r="AL201" s="142"/>
      <c r="AM201" s="358"/>
      <c r="AN201" s="358"/>
      <c r="AO201" s="358"/>
    </row>
    <row r="202" spans="1:41" s="143" customFormat="1" ht="60">
      <c r="A202" s="138">
        <f t="shared" si="220"/>
        <v>5</v>
      </c>
      <c r="B202" s="328" t="s">
        <v>405</v>
      </c>
      <c r="C202" s="154" t="s">
        <v>406</v>
      </c>
      <c r="D202" s="154"/>
      <c r="E202" s="147" t="s">
        <v>407</v>
      </c>
      <c r="F202" s="155" t="s">
        <v>53</v>
      </c>
      <c r="G202" s="427">
        <f t="shared" si="188"/>
        <v>340</v>
      </c>
      <c r="H202" s="427">
        <v>325</v>
      </c>
      <c r="I202" s="427">
        <v>15</v>
      </c>
      <c r="J202" s="428">
        <v>0</v>
      </c>
      <c r="K202" s="460">
        <f t="shared" si="215"/>
        <v>0</v>
      </c>
      <c r="L202" s="428"/>
      <c r="M202" s="428"/>
      <c r="N202" s="460"/>
      <c r="O202" s="428"/>
      <c r="P202" s="428"/>
      <c r="Q202" s="444">
        <f t="shared" si="216"/>
        <v>340</v>
      </c>
      <c r="R202" s="428">
        <v>325</v>
      </c>
      <c r="S202" s="428">
        <v>15</v>
      </c>
      <c r="T202" s="428"/>
      <c r="U202" s="428">
        <f t="shared" si="217"/>
        <v>340</v>
      </c>
      <c r="V202" s="428">
        <f t="shared" si="218"/>
        <v>325</v>
      </c>
      <c r="W202" s="428">
        <f t="shared" si="218"/>
        <v>15</v>
      </c>
      <c r="X202" s="425">
        <f t="shared" si="189"/>
        <v>0</v>
      </c>
      <c r="Y202" s="428"/>
      <c r="Z202" s="428"/>
      <c r="AA202" s="428">
        <f t="shared" ref="AA202:AA206" si="221">+AB202+AC202</f>
        <v>340</v>
      </c>
      <c r="AB202" s="460">
        <v>325</v>
      </c>
      <c r="AC202" s="460">
        <v>15</v>
      </c>
      <c r="AD202" s="428"/>
      <c r="AE202" s="460"/>
      <c r="AF202" s="460"/>
      <c r="AG202" s="428"/>
      <c r="AH202" s="460"/>
      <c r="AI202" s="460"/>
      <c r="AJ202" s="428"/>
      <c r="AK202" s="428"/>
      <c r="AL202" s="142"/>
      <c r="AM202" s="358"/>
      <c r="AN202" s="358"/>
      <c r="AO202" s="358"/>
    </row>
    <row r="203" spans="1:41" s="143" customFormat="1" ht="30">
      <c r="A203" s="138">
        <f t="shared" si="220"/>
        <v>6</v>
      </c>
      <c r="B203" s="328" t="s">
        <v>408</v>
      </c>
      <c r="C203" s="154" t="s">
        <v>409</v>
      </c>
      <c r="D203" s="154"/>
      <c r="E203" s="138" t="s">
        <v>806</v>
      </c>
      <c r="F203" s="155" t="s">
        <v>53</v>
      </c>
      <c r="G203" s="427">
        <f t="shared" si="188"/>
        <v>499</v>
      </c>
      <c r="H203" s="427">
        <v>475</v>
      </c>
      <c r="I203" s="427">
        <v>24</v>
      </c>
      <c r="J203" s="428">
        <v>0</v>
      </c>
      <c r="K203" s="460">
        <f>+L203+M203</f>
        <v>13</v>
      </c>
      <c r="L203" s="428">
        <f>+H203-R203</f>
        <v>13</v>
      </c>
      <c r="M203" s="428"/>
      <c r="N203" s="460">
        <f>+O203+P203</f>
        <v>12.581299999999999</v>
      </c>
      <c r="O203" s="428"/>
      <c r="P203" s="428">
        <f>+S203-I203</f>
        <v>12.581299999999999</v>
      </c>
      <c r="Q203" s="444">
        <f t="shared" si="216"/>
        <v>498.5813</v>
      </c>
      <c r="R203" s="428">
        <v>462</v>
      </c>
      <c r="S203" s="428">
        <v>36.581299999999999</v>
      </c>
      <c r="T203" s="428"/>
      <c r="U203" s="428">
        <f t="shared" si="217"/>
        <v>498.5813</v>
      </c>
      <c r="V203" s="428">
        <f t="shared" si="218"/>
        <v>462</v>
      </c>
      <c r="W203" s="428">
        <f t="shared" si="218"/>
        <v>36.581299999999999</v>
      </c>
      <c r="X203" s="425">
        <f t="shared" si="189"/>
        <v>0</v>
      </c>
      <c r="Y203" s="428"/>
      <c r="Z203" s="428"/>
      <c r="AA203" s="428">
        <f t="shared" si="221"/>
        <v>180.38130000000001</v>
      </c>
      <c r="AB203" s="460">
        <v>161.30000000000001</v>
      </c>
      <c r="AC203" s="460">
        <f>19.51-0.4287</f>
        <v>19.081300000000002</v>
      </c>
      <c r="AD203" s="428">
        <f>+AE203+AF203</f>
        <v>318.2</v>
      </c>
      <c r="AE203" s="460">
        <v>300.7</v>
      </c>
      <c r="AF203" s="460">
        <v>17.5</v>
      </c>
      <c r="AG203" s="428"/>
      <c r="AH203" s="460"/>
      <c r="AI203" s="460"/>
      <c r="AJ203" s="428"/>
      <c r="AK203" s="428"/>
      <c r="AL203" s="142"/>
      <c r="AM203" s="358"/>
      <c r="AN203" s="358"/>
      <c r="AO203" s="358"/>
    </row>
    <row r="204" spans="1:41" s="143" customFormat="1" ht="60">
      <c r="A204" s="138">
        <f t="shared" si="220"/>
        <v>7</v>
      </c>
      <c r="B204" s="328" t="s">
        <v>411</v>
      </c>
      <c r="C204" s="154" t="s">
        <v>412</v>
      </c>
      <c r="D204" s="154"/>
      <c r="E204" s="147" t="s">
        <v>413</v>
      </c>
      <c r="F204" s="155" t="s">
        <v>53</v>
      </c>
      <c r="G204" s="427">
        <f t="shared" si="188"/>
        <v>499</v>
      </c>
      <c r="H204" s="427">
        <v>475</v>
      </c>
      <c r="I204" s="427">
        <v>24</v>
      </c>
      <c r="J204" s="428">
        <v>0</v>
      </c>
      <c r="K204" s="460">
        <f t="shared" si="215"/>
        <v>0</v>
      </c>
      <c r="L204" s="428"/>
      <c r="M204" s="428"/>
      <c r="N204" s="460"/>
      <c r="O204" s="428"/>
      <c r="P204" s="428"/>
      <c r="Q204" s="444">
        <f t="shared" si="216"/>
        <v>499</v>
      </c>
      <c r="R204" s="428">
        <v>475</v>
      </c>
      <c r="S204" s="428">
        <v>24</v>
      </c>
      <c r="T204" s="428"/>
      <c r="U204" s="428">
        <f t="shared" si="217"/>
        <v>499</v>
      </c>
      <c r="V204" s="428">
        <f t="shared" si="218"/>
        <v>475</v>
      </c>
      <c r="W204" s="428">
        <f t="shared" si="218"/>
        <v>24</v>
      </c>
      <c r="X204" s="425">
        <f t="shared" si="189"/>
        <v>0</v>
      </c>
      <c r="Y204" s="428"/>
      <c r="Z204" s="428"/>
      <c r="AA204" s="428">
        <f t="shared" si="221"/>
        <v>499</v>
      </c>
      <c r="AB204" s="460">
        <v>475</v>
      </c>
      <c r="AC204" s="460">
        <v>24</v>
      </c>
      <c r="AD204" s="428"/>
      <c r="AE204" s="460"/>
      <c r="AF204" s="460"/>
      <c r="AG204" s="428"/>
      <c r="AH204" s="460"/>
      <c r="AI204" s="460"/>
      <c r="AJ204" s="428"/>
      <c r="AK204" s="428"/>
      <c r="AL204" s="142"/>
      <c r="AM204" s="358"/>
      <c r="AN204" s="358"/>
      <c r="AO204" s="358"/>
    </row>
    <row r="205" spans="1:41" s="143" customFormat="1" ht="75">
      <c r="A205" s="138">
        <f t="shared" si="220"/>
        <v>8</v>
      </c>
      <c r="B205" s="328" t="s">
        <v>414</v>
      </c>
      <c r="C205" s="154" t="s">
        <v>415</v>
      </c>
      <c r="D205" s="154"/>
      <c r="E205" s="138" t="s">
        <v>208</v>
      </c>
      <c r="F205" s="155" t="s">
        <v>53</v>
      </c>
      <c r="G205" s="427">
        <f t="shared" si="188"/>
        <v>299</v>
      </c>
      <c r="H205" s="427">
        <v>285</v>
      </c>
      <c r="I205" s="427">
        <v>14</v>
      </c>
      <c r="J205" s="428">
        <v>0</v>
      </c>
      <c r="K205" s="460">
        <f t="shared" si="215"/>
        <v>0</v>
      </c>
      <c r="L205" s="428"/>
      <c r="M205" s="428"/>
      <c r="N205" s="460"/>
      <c r="O205" s="428"/>
      <c r="P205" s="428"/>
      <c r="Q205" s="444">
        <f t="shared" si="216"/>
        <v>299</v>
      </c>
      <c r="R205" s="428">
        <v>285</v>
      </c>
      <c r="S205" s="428">
        <v>14</v>
      </c>
      <c r="T205" s="428"/>
      <c r="U205" s="428">
        <f t="shared" si="217"/>
        <v>299</v>
      </c>
      <c r="V205" s="428">
        <f t="shared" si="218"/>
        <v>285</v>
      </c>
      <c r="W205" s="428">
        <f t="shared" si="218"/>
        <v>14</v>
      </c>
      <c r="X205" s="425">
        <f t="shared" si="189"/>
        <v>0</v>
      </c>
      <c r="Y205" s="428"/>
      <c r="Z205" s="428"/>
      <c r="AA205" s="428">
        <f t="shared" si="221"/>
        <v>299</v>
      </c>
      <c r="AB205" s="460">
        <v>285</v>
      </c>
      <c r="AC205" s="460">
        <v>14</v>
      </c>
      <c r="AD205" s="428"/>
      <c r="AE205" s="460"/>
      <c r="AF205" s="460"/>
      <c r="AG205" s="428"/>
      <c r="AH205" s="460"/>
      <c r="AI205" s="460"/>
      <c r="AJ205" s="428"/>
      <c r="AK205" s="428"/>
      <c r="AL205" s="142"/>
      <c r="AM205" s="358"/>
      <c r="AN205" s="358"/>
      <c r="AO205" s="358"/>
    </row>
    <row r="206" spans="1:41" s="143" customFormat="1" ht="60">
      <c r="A206" s="138">
        <f t="shared" si="220"/>
        <v>9</v>
      </c>
      <c r="B206" s="328" t="s">
        <v>416</v>
      </c>
      <c r="C206" s="154" t="s">
        <v>401</v>
      </c>
      <c r="D206" s="154"/>
      <c r="E206" s="147" t="s">
        <v>417</v>
      </c>
      <c r="F206" s="155" t="s">
        <v>53</v>
      </c>
      <c r="G206" s="427">
        <f t="shared" si="188"/>
        <v>683</v>
      </c>
      <c r="H206" s="427">
        <v>650</v>
      </c>
      <c r="I206" s="427">
        <v>33</v>
      </c>
      <c r="J206" s="428">
        <v>0</v>
      </c>
      <c r="K206" s="515">
        <f>+L206+M206</f>
        <v>3.3999999993739038E-4</v>
      </c>
      <c r="L206" s="500">
        <f>+H206-R206</f>
        <v>3.3999999993739038E-4</v>
      </c>
      <c r="M206" s="428"/>
      <c r="N206" s="515">
        <f>+O206+P206</f>
        <v>3.9000000000015689E-3</v>
      </c>
      <c r="O206" s="516"/>
      <c r="P206" s="516">
        <f>+S206-I206</f>
        <v>3.9000000000015689E-3</v>
      </c>
      <c r="Q206" s="444">
        <f t="shared" si="216"/>
        <v>683.00356000000011</v>
      </c>
      <c r="R206" s="428">
        <v>649.99966000000006</v>
      </c>
      <c r="S206" s="428">
        <v>33.003900000000002</v>
      </c>
      <c r="T206" s="428"/>
      <c r="U206" s="428">
        <f t="shared" si="217"/>
        <v>683.00356000000011</v>
      </c>
      <c r="V206" s="428">
        <f t="shared" si="218"/>
        <v>649.99966000000006</v>
      </c>
      <c r="W206" s="428">
        <f t="shared" si="218"/>
        <v>33.003900000000002</v>
      </c>
      <c r="X206" s="425">
        <f t="shared" si="189"/>
        <v>0</v>
      </c>
      <c r="Y206" s="428"/>
      <c r="Z206" s="428"/>
      <c r="AA206" s="428">
        <f t="shared" si="221"/>
        <v>468.28356000000002</v>
      </c>
      <c r="AB206" s="460">
        <f>338.75+108.28966</f>
        <v>447.03966000000003</v>
      </c>
      <c r="AC206" s="460">
        <f>14+7.2439</f>
        <v>21.2439</v>
      </c>
      <c r="AD206" s="428">
        <f>+AE206+AF206</f>
        <v>214.72</v>
      </c>
      <c r="AE206" s="460">
        <v>202.96</v>
      </c>
      <c r="AF206" s="460">
        <v>11.76</v>
      </c>
      <c r="AG206" s="428"/>
      <c r="AH206" s="460"/>
      <c r="AI206" s="460"/>
      <c r="AJ206" s="428"/>
      <c r="AK206" s="428"/>
      <c r="AL206" s="142"/>
      <c r="AM206" s="358"/>
      <c r="AN206" s="358"/>
      <c r="AO206" s="358"/>
    </row>
    <row r="207" spans="1:41" s="143" customFormat="1" ht="30">
      <c r="A207" s="138">
        <f t="shared" si="220"/>
        <v>10</v>
      </c>
      <c r="B207" s="328" t="s">
        <v>418</v>
      </c>
      <c r="C207" s="154" t="s">
        <v>419</v>
      </c>
      <c r="D207" s="154"/>
      <c r="E207" s="138" t="s">
        <v>410</v>
      </c>
      <c r="F207" s="155" t="s">
        <v>54</v>
      </c>
      <c r="G207" s="427">
        <f t="shared" si="188"/>
        <v>499</v>
      </c>
      <c r="H207" s="427">
        <v>475</v>
      </c>
      <c r="I207" s="427">
        <v>24</v>
      </c>
      <c r="J207" s="428">
        <v>0</v>
      </c>
      <c r="K207" s="460">
        <f t="shared" si="215"/>
        <v>0</v>
      </c>
      <c r="L207" s="428"/>
      <c r="M207" s="428"/>
      <c r="N207" s="460"/>
      <c r="O207" s="428"/>
      <c r="P207" s="428"/>
      <c r="Q207" s="444">
        <f t="shared" si="216"/>
        <v>499</v>
      </c>
      <c r="R207" s="428">
        <v>471.6</v>
      </c>
      <c r="S207" s="428">
        <v>27.4</v>
      </c>
      <c r="T207" s="428"/>
      <c r="U207" s="428">
        <f t="shared" si="217"/>
        <v>499</v>
      </c>
      <c r="V207" s="428">
        <f t="shared" si="218"/>
        <v>471.6</v>
      </c>
      <c r="W207" s="428">
        <f t="shared" si="218"/>
        <v>27.4</v>
      </c>
      <c r="X207" s="425">
        <f t="shared" si="189"/>
        <v>0</v>
      </c>
      <c r="Y207" s="428"/>
      <c r="Z207" s="428"/>
      <c r="AA207" s="428"/>
      <c r="AB207" s="460"/>
      <c r="AC207" s="460"/>
      <c r="AD207" s="428">
        <f>+AE207+AF207</f>
        <v>499</v>
      </c>
      <c r="AE207" s="460">
        <v>471.6</v>
      </c>
      <c r="AF207" s="460">
        <v>27.4</v>
      </c>
      <c r="AG207" s="428"/>
      <c r="AH207" s="460"/>
      <c r="AI207" s="460"/>
      <c r="AJ207" s="428"/>
      <c r="AK207" s="428"/>
      <c r="AL207" s="142"/>
      <c r="AM207" s="358"/>
      <c r="AN207" s="358"/>
      <c r="AO207" s="358"/>
    </row>
    <row r="208" spans="1:41" s="143" customFormat="1" ht="60">
      <c r="A208" s="138">
        <f t="shared" si="220"/>
        <v>11</v>
      </c>
      <c r="B208" s="328" t="s">
        <v>424</v>
      </c>
      <c r="C208" s="154" t="s">
        <v>419</v>
      </c>
      <c r="D208" s="154"/>
      <c r="E208" s="147" t="s">
        <v>413</v>
      </c>
      <c r="F208" s="155" t="s">
        <v>55</v>
      </c>
      <c r="G208" s="427">
        <f t="shared" si="188"/>
        <v>299</v>
      </c>
      <c r="H208" s="427">
        <v>285</v>
      </c>
      <c r="I208" s="427">
        <v>14</v>
      </c>
      <c r="J208" s="428">
        <v>0</v>
      </c>
      <c r="K208" s="460">
        <f t="shared" si="215"/>
        <v>0</v>
      </c>
      <c r="L208" s="428"/>
      <c r="M208" s="428"/>
      <c r="N208" s="460"/>
      <c r="O208" s="428"/>
      <c r="P208" s="428"/>
      <c r="Q208" s="444">
        <f t="shared" si="216"/>
        <v>299</v>
      </c>
      <c r="R208" s="428">
        <v>282.60000000000002</v>
      </c>
      <c r="S208" s="428">
        <v>16.399999999999999</v>
      </c>
      <c r="T208" s="428"/>
      <c r="U208" s="428">
        <f t="shared" si="217"/>
        <v>299</v>
      </c>
      <c r="V208" s="428">
        <f t="shared" si="218"/>
        <v>282.60000000000002</v>
      </c>
      <c r="W208" s="428">
        <f t="shared" si="218"/>
        <v>16.399999999999999</v>
      </c>
      <c r="X208" s="425">
        <f t="shared" si="189"/>
        <v>0</v>
      </c>
      <c r="Y208" s="428"/>
      <c r="Z208" s="428"/>
      <c r="AA208" s="428"/>
      <c r="AB208" s="460"/>
      <c r="AC208" s="460"/>
      <c r="AD208" s="428">
        <f>+AE208+AF208</f>
        <v>299</v>
      </c>
      <c r="AE208" s="460">
        <v>282.60000000000002</v>
      </c>
      <c r="AF208" s="460">
        <v>16.399999999999999</v>
      </c>
      <c r="AG208" s="428"/>
      <c r="AH208" s="460"/>
      <c r="AI208" s="460"/>
      <c r="AJ208" s="428"/>
      <c r="AK208" s="428"/>
      <c r="AL208" s="142"/>
      <c r="AM208" s="358"/>
      <c r="AN208" s="358"/>
      <c r="AO208" s="358"/>
    </row>
    <row r="209" spans="1:41" s="143" customFormat="1" ht="75">
      <c r="A209" s="138">
        <f t="shared" si="220"/>
        <v>12</v>
      </c>
      <c r="B209" s="328" t="s">
        <v>425</v>
      </c>
      <c r="C209" s="154" t="s">
        <v>426</v>
      </c>
      <c r="D209" s="154"/>
      <c r="E209" s="138" t="s">
        <v>427</v>
      </c>
      <c r="F209" s="155" t="s">
        <v>55</v>
      </c>
      <c r="G209" s="427">
        <f t="shared" si="188"/>
        <v>200</v>
      </c>
      <c r="H209" s="427">
        <v>190</v>
      </c>
      <c r="I209" s="427">
        <v>10</v>
      </c>
      <c r="J209" s="428">
        <v>0</v>
      </c>
      <c r="K209" s="460">
        <f>+L209+M209</f>
        <v>0</v>
      </c>
      <c r="L209" s="428">
        <f>+H209-R209</f>
        <v>0</v>
      </c>
      <c r="M209" s="428">
        <f>+I209-S209</f>
        <v>0</v>
      </c>
      <c r="N209" s="460"/>
      <c r="O209" s="428"/>
      <c r="P209" s="428"/>
      <c r="Q209" s="444">
        <f>+R209+S209</f>
        <v>200</v>
      </c>
      <c r="R209" s="428">
        <v>190</v>
      </c>
      <c r="S209" s="428">
        <v>10</v>
      </c>
      <c r="T209" s="428"/>
      <c r="U209" s="428">
        <f t="shared" si="217"/>
        <v>152.07999999999998</v>
      </c>
      <c r="V209" s="428">
        <f t="shared" si="218"/>
        <v>143.63999999999999</v>
      </c>
      <c r="W209" s="428">
        <f t="shared" si="218"/>
        <v>8.44</v>
      </c>
      <c r="X209" s="425">
        <f t="shared" si="189"/>
        <v>0</v>
      </c>
      <c r="Y209" s="428"/>
      <c r="Z209" s="428"/>
      <c r="AA209" s="428"/>
      <c r="AB209" s="460"/>
      <c r="AC209" s="460"/>
      <c r="AD209" s="428">
        <f>+AE209+AF209</f>
        <v>152.07999999999998</v>
      </c>
      <c r="AE209" s="460">
        <v>143.63999999999999</v>
      </c>
      <c r="AF209" s="460">
        <v>8.44</v>
      </c>
      <c r="AG209" s="428">
        <f>+AH209+AI209</f>
        <v>47.92</v>
      </c>
      <c r="AH209" s="460">
        <v>46.36</v>
      </c>
      <c r="AI209" s="460">
        <v>1.56</v>
      </c>
      <c r="AJ209" s="428">
        <f>+AD209+AG209</f>
        <v>200</v>
      </c>
      <c r="AK209" s="428">
        <f t="shared" ref="AK209:AL209" si="222">+AE209+AH209</f>
        <v>190</v>
      </c>
      <c r="AL209" s="428">
        <f t="shared" si="222"/>
        <v>10</v>
      </c>
      <c r="AM209" s="358"/>
      <c r="AN209" s="358"/>
      <c r="AO209" s="358"/>
    </row>
    <row r="210" spans="1:41" s="143" customFormat="1" ht="75">
      <c r="A210" s="138">
        <f t="shared" si="220"/>
        <v>13</v>
      </c>
      <c r="B210" s="329" t="s">
        <v>805</v>
      </c>
      <c r="C210" s="154" t="s">
        <v>428</v>
      </c>
      <c r="D210" s="154"/>
      <c r="E210" s="138" t="s">
        <v>128</v>
      </c>
      <c r="F210" s="155" t="s">
        <v>55</v>
      </c>
      <c r="G210" s="427">
        <f t="shared" si="188"/>
        <v>1000</v>
      </c>
      <c r="H210" s="427">
        <v>952</v>
      </c>
      <c r="I210" s="427">
        <v>48</v>
      </c>
      <c r="J210" s="428">
        <v>0</v>
      </c>
      <c r="K210" s="460">
        <f t="shared" si="215"/>
        <v>0</v>
      </c>
      <c r="L210" s="428"/>
      <c r="M210" s="428"/>
      <c r="N210" s="460"/>
      <c r="O210" s="428"/>
      <c r="P210" s="428"/>
      <c r="Q210" s="444">
        <f t="shared" si="216"/>
        <v>1000</v>
      </c>
      <c r="R210" s="428">
        <v>945</v>
      </c>
      <c r="S210" s="428">
        <v>55</v>
      </c>
      <c r="T210" s="428"/>
      <c r="U210" s="428">
        <f t="shared" si="217"/>
        <v>1000</v>
      </c>
      <c r="V210" s="428">
        <f t="shared" si="218"/>
        <v>945</v>
      </c>
      <c r="W210" s="428">
        <f t="shared" si="218"/>
        <v>55</v>
      </c>
      <c r="X210" s="425">
        <f t="shared" si="189"/>
        <v>0</v>
      </c>
      <c r="Y210" s="428"/>
      <c r="Z210" s="428"/>
      <c r="AA210" s="428"/>
      <c r="AB210" s="460"/>
      <c r="AC210" s="460"/>
      <c r="AD210" s="428">
        <f>+AE210+AF210</f>
        <v>1000</v>
      </c>
      <c r="AE210" s="460">
        <v>945</v>
      </c>
      <c r="AF210" s="460">
        <v>55</v>
      </c>
      <c r="AG210" s="428"/>
      <c r="AH210" s="460"/>
      <c r="AI210" s="460"/>
      <c r="AJ210" s="428"/>
      <c r="AK210" s="428"/>
      <c r="AL210" s="142"/>
      <c r="AM210" s="358"/>
      <c r="AN210" s="358"/>
      <c r="AO210" s="358"/>
    </row>
    <row r="211" spans="1:41" s="143" customFormat="1" ht="60">
      <c r="A211" s="138">
        <f t="shared" si="220"/>
        <v>14</v>
      </c>
      <c r="B211" s="328" t="s">
        <v>420</v>
      </c>
      <c r="C211" s="154" t="s">
        <v>395</v>
      </c>
      <c r="D211" s="154"/>
      <c r="E211" s="147" t="s">
        <v>421</v>
      </c>
      <c r="F211" s="155" t="s">
        <v>54</v>
      </c>
      <c r="G211" s="427">
        <f>H211+I211</f>
        <v>1998</v>
      </c>
      <c r="H211" s="427">
        <v>1903</v>
      </c>
      <c r="I211" s="427">
        <v>95</v>
      </c>
      <c r="J211" s="428">
        <v>0</v>
      </c>
      <c r="K211" s="460">
        <f>+L211+M211</f>
        <v>20.324100000000001</v>
      </c>
      <c r="L211" s="428"/>
      <c r="M211" s="428">
        <f>+I211-S211</f>
        <v>20.324100000000001</v>
      </c>
      <c r="N211" s="460">
        <f>+O211+P211</f>
        <v>31.305039999999963</v>
      </c>
      <c r="O211" s="428">
        <f>+R211-H211</f>
        <v>31.305039999999963</v>
      </c>
      <c r="P211" s="428"/>
      <c r="Q211" s="444">
        <f t="shared" si="216"/>
        <v>2008.9809399999999</v>
      </c>
      <c r="R211" s="428">
        <v>1934.30504</v>
      </c>
      <c r="S211" s="428">
        <v>74.675899999999999</v>
      </c>
      <c r="T211" s="428"/>
      <c r="U211" s="428">
        <f>+V211+W211</f>
        <v>0</v>
      </c>
      <c r="V211" s="428">
        <f t="shared" ref="V211:W213" si="223">+Y211+AB211+AE211</f>
        <v>0</v>
      </c>
      <c r="W211" s="428">
        <f t="shared" si="223"/>
        <v>0</v>
      </c>
      <c r="X211" s="425">
        <f>Y211+Z211</f>
        <v>0</v>
      </c>
      <c r="Y211" s="428"/>
      <c r="Z211" s="428"/>
      <c r="AA211" s="428"/>
      <c r="AB211" s="460"/>
      <c r="AC211" s="460"/>
      <c r="AD211" s="428"/>
      <c r="AE211" s="460"/>
      <c r="AF211" s="460"/>
      <c r="AG211" s="427">
        <f t="shared" ref="AG211:AG213" si="224">AH211+AI211</f>
        <v>2008.9809399999999</v>
      </c>
      <c r="AH211" s="427">
        <v>1934.30504</v>
      </c>
      <c r="AI211" s="427">
        <v>74.675899999999999</v>
      </c>
      <c r="AJ211" s="428"/>
      <c r="AK211" s="428"/>
      <c r="AL211" s="142"/>
      <c r="AM211" s="358"/>
      <c r="AN211" s="358"/>
      <c r="AO211" s="358"/>
    </row>
    <row r="212" spans="1:41" s="143" customFormat="1" ht="30">
      <c r="A212" s="138">
        <f t="shared" si="220"/>
        <v>15</v>
      </c>
      <c r="B212" s="328" t="s">
        <v>422</v>
      </c>
      <c r="C212" s="154" t="s">
        <v>412</v>
      </c>
      <c r="D212" s="154"/>
      <c r="E212" s="138"/>
      <c r="F212" s="155" t="s">
        <v>54</v>
      </c>
      <c r="G212" s="427">
        <f>H212+I212</f>
        <v>250</v>
      </c>
      <c r="H212" s="427">
        <v>238</v>
      </c>
      <c r="I212" s="427">
        <v>12</v>
      </c>
      <c r="J212" s="428">
        <v>0</v>
      </c>
      <c r="K212" s="460">
        <f t="shared" si="215"/>
        <v>0</v>
      </c>
      <c r="L212" s="428"/>
      <c r="M212" s="428"/>
      <c r="N212" s="460"/>
      <c r="O212" s="428"/>
      <c r="P212" s="428"/>
      <c r="Q212" s="444">
        <f t="shared" si="216"/>
        <v>250</v>
      </c>
      <c r="R212" s="428">
        <v>238</v>
      </c>
      <c r="S212" s="428">
        <v>12</v>
      </c>
      <c r="T212" s="428"/>
      <c r="U212" s="428">
        <f>+V212+W212</f>
        <v>0</v>
      </c>
      <c r="V212" s="428">
        <f t="shared" si="223"/>
        <v>0</v>
      </c>
      <c r="W212" s="428">
        <f t="shared" si="223"/>
        <v>0</v>
      </c>
      <c r="X212" s="425">
        <f>Y212+Z212</f>
        <v>0</v>
      </c>
      <c r="Y212" s="428"/>
      <c r="Z212" s="428"/>
      <c r="AA212" s="428"/>
      <c r="AB212" s="460"/>
      <c r="AC212" s="460"/>
      <c r="AD212" s="428"/>
      <c r="AE212" s="460"/>
      <c r="AF212" s="460"/>
      <c r="AG212" s="427">
        <f t="shared" si="224"/>
        <v>250</v>
      </c>
      <c r="AH212" s="427">
        <v>238</v>
      </c>
      <c r="AI212" s="427">
        <v>12</v>
      </c>
      <c r="AJ212" s="428"/>
      <c r="AK212" s="428"/>
      <c r="AL212" s="142"/>
      <c r="AM212" s="358"/>
      <c r="AN212" s="358"/>
      <c r="AO212" s="358"/>
    </row>
    <row r="213" spans="1:41" s="143" customFormat="1" ht="75">
      <c r="A213" s="138">
        <f t="shared" si="220"/>
        <v>16</v>
      </c>
      <c r="B213" s="328" t="s">
        <v>423</v>
      </c>
      <c r="C213" s="154" t="s">
        <v>406</v>
      </c>
      <c r="D213" s="154"/>
      <c r="E213" s="138" t="s">
        <v>94</v>
      </c>
      <c r="F213" s="155" t="s">
        <v>55</v>
      </c>
      <c r="G213" s="427">
        <f>H213+I213</f>
        <v>251</v>
      </c>
      <c r="H213" s="427">
        <v>239</v>
      </c>
      <c r="I213" s="427">
        <v>12</v>
      </c>
      <c r="J213" s="428">
        <v>0</v>
      </c>
      <c r="K213" s="460">
        <f t="shared" si="215"/>
        <v>0</v>
      </c>
      <c r="L213" s="428"/>
      <c r="M213" s="428"/>
      <c r="N213" s="460"/>
      <c r="O213" s="428"/>
      <c r="P213" s="428"/>
      <c r="Q213" s="444">
        <f t="shared" si="216"/>
        <v>251</v>
      </c>
      <c r="R213" s="428">
        <v>239</v>
      </c>
      <c r="S213" s="428">
        <v>12</v>
      </c>
      <c r="T213" s="428"/>
      <c r="U213" s="428">
        <f>+V213+W213</f>
        <v>0</v>
      </c>
      <c r="V213" s="428">
        <f t="shared" si="223"/>
        <v>0</v>
      </c>
      <c r="W213" s="428">
        <f t="shared" si="223"/>
        <v>0</v>
      </c>
      <c r="X213" s="425">
        <f>Y213+Z213</f>
        <v>0</v>
      </c>
      <c r="Y213" s="428"/>
      <c r="Z213" s="428"/>
      <c r="AA213" s="428"/>
      <c r="AB213" s="460"/>
      <c r="AC213" s="460"/>
      <c r="AD213" s="428"/>
      <c r="AE213" s="460"/>
      <c r="AF213" s="460"/>
      <c r="AG213" s="427">
        <f t="shared" si="224"/>
        <v>251</v>
      </c>
      <c r="AH213" s="427">
        <v>239</v>
      </c>
      <c r="AI213" s="427">
        <v>12</v>
      </c>
      <c r="AJ213" s="428"/>
      <c r="AK213" s="428"/>
      <c r="AL213" s="142"/>
      <c r="AM213" s="358"/>
      <c r="AN213" s="358"/>
      <c r="AO213" s="358"/>
    </row>
    <row r="214" spans="1:41" s="143" customFormat="1" ht="45">
      <c r="A214" s="138">
        <f t="shared" si="220"/>
        <v>17</v>
      </c>
      <c r="B214" s="328" t="s">
        <v>429</v>
      </c>
      <c r="C214" s="154" t="s">
        <v>395</v>
      </c>
      <c r="D214" s="154"/>
      <c r="E214" s="138" t="s">
        <v>430</v>
      </c>
      <c r="F214" s="155" t="s">
        <v>55</v>
      </c>
      <c r="G214" s="427">
        <f t="shared" si="188"/>
        <v>200</v>
      </c>
      <c r="H214" s="427">
        <v>190</v>
      </c>
      <c r="I214" s="427">
        <v>10</v>
      </c>
      <c r="J214" s="428">
        <v>0</v>
      </c>
      <c r="K214" s="460">
        <f t="shared" si="215"/>
        <v>0</v>
      </c>
      <c r="L214" s="428"/>
      <c r="M214" s="428"/>
      <c r="N214" s="460"/>
      <c r="O214" s="428"/>
      <c r="P214" s="428"/>
      <c r="Q214" s="444">
        <f t="shared" si="216"/>
        <v>200</v>
      </c>
      <c r="R214" s="428">
        <v>190</v>
      </c>
      <c r="S214" s="428">
        <v>10</v>
      </c>
      <c r="T214" s="428"/>
      <c r="U214" s="428">
        <f t="shared" si="217"/>
        <v>0</v>
      </c>
      <c r="V214" s="428">
        <f t="shared" si="218"/>
        <v>0</v>
      </c>
      <c r="W214" s="428">
        <f t="shared" si="218"/>
        <v>0</v>
      </c>
      <c r="X214" s="425">
        <f t="shared" si="189"/>
        <v>0</v>
      </c>
      <c r="Y214" s="428"/>
      <c r="Z214" s="428"/>
      <c r="AA214" s="428"/>
      <c r="AB214" s="460"/>
      <c r="AC214" s="460"/>
      <c r="AD214" s="428"/>
      <c r="AE214" s="460"/>
      <c r="AF214" s="460"/>
      <c r="AG214" s="427">
        <f t="shared" ref="AG214:AG216" si="225">AH214+AI214</f>
        <v>200</v>
      </c>
      <c r="AH214" s="427">
        <v>190</v>
      </c>
      <c r="AI214" s="427">
        <v>10</v>
      </c>
      <c r="AJ214" s="428"/>
      <c r="AK214" s="428"/>
      <c r="AL214" s="142"/>
      <c r="AM214" s="358"/>
      <c r="AN214" s="358"/>
      <c r="AO214" s="358"/>
    </row>
    <row r="215" spans="1:41" s="143" customFormat="1" ht="75">
      <c r="A215" s="138">
        <f t="shared" si="220"/>
        <v>18</v>
      </c>
      <c r="B215" s="328" t="s">
        <v>431</v>
      </c>
      <c r="C215" s="154" t="s">
        <v>426</v>
      </c>
      <c r="D215" s="154"/>
      <c r="E215" s="138" t="s">
        <v>94</v>
      </c>
      <c r="F215" s="155" t="s">
        <v>55</v>
      </c>
      <c r="G215" s="427">
        <f t="shared" si="188"/>
        <v>251</v>
      </c>
      <c r="H215" s="427">
        <v>239</v>
      </c>
      <c r="I215" s="427">
        <v>12</v>
      </c>
      <c r="J215" s="428">
        <v>0</v>
      </c>
      <c r="K215" s="460">
        <f t="shared" si="215"/>
        <v>0</v>
      </c>
      <c r="L215" s="428"/>
      <c r="M215" s="428"/>
      <c r="N215" s="460"/>
      <c r="O215" s="428"/>
      <c r="P215" s="428"/>
      <c r="Q215" s="444">
        <f t="shared" si="216"/>
        <v>251</v>
      </c>
      <c r="R215" s="428">
        <v>239</v>
      </c>
      <c r="S215" s="428">
        <v>12</v>
      </c>
      <c r="T215" s="428"/>
      <c r="U215" s="428">
        <f t="shared" si="217"/>
        <v>0</v>
      </c>
      <c r="V215" s="428">
        <f t="shared" si="218"/>
        <v>0</v>
      </c>
      <c r="W215" s="428">
        <f t="shared" si="218"/>
        <v>0</v>
      </c>
      <c r="X215" s="425">
        <f t="shared" si="189"/>
        <v>0</v>
      </c>
      <c r="Y215" s="428"/>
      <c r="Z215" s="428"/>
      <c r="AA215" s="428"/>
      <c r="AB215" s="460"/>
      <c r="AC215" s="460"/>
      <c r="AD215" s="428"/>
      <c r="AE215" s="460"/>
      <c r="AF215" s="460"/>
      <c r="AG215" s="427">
        <f t="shared" si="225"/>
        <v>251</v>
      </c>
      <c r="AH215" s="427">
        <v>239</v>
      </c>
      <c r="AI215" s="427">
        <v>12</v>
      </c>
      <c r="AJ215" s="428"/>
      <c r="AK215" s="428"/>
      <c r="AL215" s="142"/>
      <c r="AM215" s="358"/>
      <c r="AN215" s="358"/>
      <c r="AO215" s="358"/>
    </row>
    <row r="216" spans="1:41" s="143" customFormat="1" ht="75">
      <c r="A216" s="138">
        <f t="shared" si="220"/>
        <v>19</v>
      </c>
      <c r="B216" s="328" t="s">
        <v>432</v>
      </c>
      <c r="C216" s="154" t="s">
        <v>428</v>
      </c>
      <c r="D216" s="154"/>
      <c r="E216" s="138" t="s">
        <v>94</v>
      </c>
      <c r="F216" s="155" t="s">
        <v>55</v>
      </c>
      <c r="G216" s="427">
        <f t="shared" si="188"/>
        <v>250.95</v>
      </c>
      <c r="H216" s="427">
        <v>238.95</v>
      </c>
      <c r="I216" s="427">
        <v>12</v>
      </c>
      <c r="J216" s="428">
        <v>0</v>
      </c>
      <c r="K216" s="460">
        <f t="shared" si="215"/>
        <v>0</v>
      </c>
      <c r="L216" s="428"/>
      <c r="M216" s="428"/>
      <c r="N216" s="460"/>
      <c r="O216" s="428"/>
      <c r="P216" s="428"/>
      <c r="Q216" s="444">
        <f t="shared" si="216"/>
        <v>250.95</v>
      </c>
      <c r="R216" s="428">
        <v>238.95</v>
      </c>
      <c r="S216" s="428">
        <v>12</v>
      </c>
      <c r="T216" s="428"/>
      <c r="U216" s="428">
        <f t="shared" si="217"/>
        <v>0</v>
      </c>
      <c r="V216" s="428">
        <f t="shared" si="218"/>
        <v>0</v>
      </c>
      <c r="W216" s="428">
        <f t="shared" si="218"/>
        <v>0</v>
      </c>
      <c r="X216" s="425">
        <f t="shared" si="189"/>
        <v>0</v>
      </c>
      <c r="Y216" s="428"/>
      <c r="Z216" s="428"/>
      <c r="AA216" s="428"/>
      <c r="AB216" s="460"/>
      <c r="AC216" s="460"/>
      <c r="AD216" s="428"/>
      <c r="AE216" s="460"/>
      <c r="AF216" s="460"/>
      <c r="AG216" s="427">
        <f t="shared" si="225"/>
        <v>250.95</v>
      </c>
      <c r="AH216" s="427">
        <v>238.95</v>
      </c>
      <c r="AI216" s="427">
        <v>12</v>
      </c>
      <c r="AJ216" s="428"/>
      <c r="AK216" s="428"/>
      <c r="AL216" s="142"/>
      <c r="AM216" s="358"/>
      <c r="AN216" s="358"/>
      <c r="AO216" s="358"/>
    </row>
    <row r="217" spans="1:41" s="14" customFormat="1" ht="23.25" customHeight="1">
      <c r="A217" s="4" t="s">
        <v>1000</v>
      </c>
      <c r="B217" s="485" t="s">
        <v>434</v>
      </c>
      <c r="C217" s="402"/>
      <c r="D217" s="402"/>
      <c r="E217" s="401">
        <v>0</v>
      </c>
      <c r="F217" s="401"/>
      <c r="G217" s="426">
        <f>SUM(G218:G221)</f>
        <v>1504.2799999999997</v>
      </c>
      <c r="H217" s="426">
        <f>SUM(H218:H221)</f>
        <v>1432.65</v>
      </c>
      <c r="I217" s="426">
        <f>SUM(I218:I221)</f>
        <v>71.63</v>
      </c>
      <c r="J217" s="426">
        <f>SUM(J218:J221)</f>
        <v>0</v>
      </c>
      <c r="K217" s="426">
        <f t="shared" ref="K217:T217" si="226">SUM(K218:K221)</f>
        <v>58.240000000000023</v>
      </c>
      <c r="L217" s="426">
        <f t="shared" si="226"/>
        <v>55.100000000000023</v>
      </c>
      <c r="M217" s="426">
        <f t="shared" si="226"/>
        <v>3.139999999999997</v>
      </c>
      <c r="N217" s="426">
        <f t="shared" si="226"/>
        <v>58.240000000000023</v>
      </c>
      <c r="O217" s="426">
        <f t="shared" si="226"/>
        <v>55.100000000000023</v>
      </c>
      <c r="P217" s="426">
        <f t="shared" si="226"/>
        <v>3.1400000000000006</v>
      </c>
      <c r="Q217" s="426">
        <f t="shared" si="226"/>
        <v>1504.2800000000002</v>
      </c>
      <c r="R217" s="426">
        <f t="shared" si="226"/>
        <v>1432.65</v>
      </c>
      <c r="S217" s="426">
        <f t="shared" si="226"/>
        <v>71.63000000000001</v>
      </c>
      <c r="T217" s="426">
        <f t="shared" si="226"/>
        <v>0</v>
      </c>
      <c r="U217" s="426">
        <f t="shared" ref="U217:AI217" si="227">SUM(U218:U221)</f>
        <v>1004.4000000000001</v>
      </c>
      <c r="V217" s="426">
        <f t="shared" si="227"/>
        <v>952.53</v>
      </c>
      <c r="W217" s="426">
        <f t="shared" si="227"/>
        <v>51.870000000000005</v>
      </c>
      <c r="X217" s="426">
        <f t="shared" si="227"/>
        <v>270.74</v>
      </c>
      <c r="Y217" s="426">
        <f t="shared" si="227"/>
        <v>257.85000000000002</v>
      </c>
      <c r="Z217" s="426">
        <f t="shared" si="227"/>
        <v>12.89</v>
      </c>
      <c r="AA217" s="426">
        <f t="shared" si="227"/>
        <v>364.36</v>
      </c>
      <c r="AB217" s="426">
        <f t="shared" si="227"/>
        <v>345.68</v>
      </c>
      <c r="AC217" s="426">
        <f t="shared" si="227"/>
        <v>18.68</v>
      </c>
      <c r="AD217" s="426">
        <f t="shared" si="227"/>
        <v>369.3</v>
      </c>
      <c r="AE217" s="426">
        <f t="shared" si="227"/>
        <v>349</v>
      </c>
      <c r="AF217" s="426">
        <f t="shared" si="227"/>
        <v>20.3</v>
      </c>
      <c r="AG217" s="426">
        <f t="shared" si="227"/>
        <v>499.88</v>
      </c>
      <c r="AH217" s="426">
        <f t="shared" si="227"/>
        <v>480.12</v>
      </c>
      <c r="AI217" s="426">
        <f t="shared" si="227"/>
        <v>19.760000000000002</v>
      </c>
      <c r="AJ217" s="426"/>
      <c r="AK217" s="426">
        <f>SUM(AK218:AK221)</f>
        <v>0</v>
      </c>
      <c r="AL217" s="16"/>
      <c r="AM217" s="357">
        <f>+'NĂM 2022'!K71+'NĂM 2023'!N86+'NĂM 2024'!J78+'NĂM 2025'!J75</f>
        <v>1504.28</v>
      </c>
      <c r="AN217" s="357">
        <f>+'NĂM 2022'!L71+'NĂM 2023'!O86+'NĂM 2024'!K78+'NĂM 2025'!K75</f>
        <v>1432.65</v>
      </c>
      <c r="AO217" s="357">
        <f>+'NĂM 2022'!M71+'NĂM 2023'!P86+'NĂM 2024'!L78+'NĂM 2025'!L75</f>
        <v>71.63</v>
      </c>
    </row>
    <row r="218" spans="1:41" ht="75">
      <c r="A218" s="8">
        <v>1</v>
      </c>
      <c r="B218" s="319" t="s">
        <v>435</v>
      </c>
      <c r="C218" s="8" t="s">
        <v>436</v>
      </c>
      <c r="D218" s="8"/>
      <c r="E218" s="8" t="s">
        <v>437</v>
      </c>
      <c r="F218" s="25" t="s">
        <v>52</v>
      </c>
      <c r="G218" s="425">
        <f t="shared" si="188"/>
        <v>270.74</v>
      </c>
      <c r="H218" s="425">
        <v>257.85000000000002</v>
      </c>
      <c r="I218" s="425">
        <v>12.89</v>
      </c>
      <c r="J218" s="431">
        <v>0</v>
      </c>
      <c r="K218" s="460">
        <f>+G218-Q218</f>
        <v>0</v>
      </c>
      <c r="L218" s="431"/>
      <c r="M218" s="431"/>
      <c r="N218" s="460"/>
      <c r="O218" s="431"/>
      <c r="P218" s="431"/>
      <c r="Q218" s="444">
        <f>+R218+S218</f>
        <v>270.74</v>
      </c>
      <c r="R218" s="431">
        <v>257.85000000000002</v>
      </c>
      <c r="S218" s="431">
        <v>12.89</v>
      </c>
      <c r="T218" s="431"/>
      <c r="U218" s="431">
        <f>+V218+W218</f>
        <v>270.74</v>
      </c>
      <c r="V218" s="431">
        <f>+Y218+AB218+AE218</f>
        <v>257.85000000000002</v>
      </c>
      <c r="W218" s="431">
        <f>+Z218+AC218+AF218</f>
        <v>12.89</v>
      </c>
      <c r="X218" s="425">
        <f t="shared" si="189"/>
        <v>270.74</v>
      </c>
      <c r="Y218" s="425">
        <v>257.85000000000002</v>
      </c>
      <c r="Z218" s="425">
        <v>12.89</v>
      </c>
      <c r="AA218" s="425"/>
      <c r="AB218" s="458"/>
      <c r="AC218" s="458"/>
      <c r="AD218" s="425"/>
      <c r="AE218" s="458"/>
      <c r="AF218" s="458"/>
      <c r="AG218" s="425"/>
      <c r="AH218" s="458"/>
      <c r="AI218" s="458"/>
      <c r="AJ218" s="425"/>
      <c r="AK218" s="431"/>
      <c r="AL218" s="15"/>
      <c r="AM218" s="482">
        <f>+G217-U217</f>
        <v>499.87999999999965</v>
      </c>
      <c r="AN218" s="482">
        <f>+H217-V217</f>
        <v>480.12000000000012</v>
      </c>
      <c r="AO218" s="482">
        <f>+I217-W217</f>
        <v>19.759999999999991</v>
      </c>
    </row>
    <row r="219" spans="1:41" ht="75">
      <c r="A219" s="8">
        <f>+A218+1</f>
        <v>2</v>
      </c>
      <c r="B219" s="319" t="s">
        <v>435</v>
      </c>
      <c r="C219" s="8" t="s">
        <v>436</v>
      </c>
      <c r="D219" s="8"/>
      <c r="E219" s="8" t="s">
        <v>437</v>
      </c>
      <c r="F219" s="8" t="s">
        <v>53</v>
      </c>
      <c r="G219" s="425">
        <f t="shared" si="188"/>
        <v>328.34</v>
      </c>
      <c r="H219" s="425">
        <v>312.7</v>
      </c>
      <c r="I219" s="425">
        <v>15.64</v>
      </c>
      <c r="J219" s="431">
        <v>0</v>
      </c>
      <c r="K219" s="460"/>
      <c r="L219" s="431"/>
      <c r="M219" s="431"/>
      <c r="N219" s="460">
        <f>+O219+P219</f>
        <v>36.020000000000017</v>
      </c>
      <c r="O219" s="431">
        <f>+R219-H219</f>
        <v>32.980000000000018</v>
      </c>
      <c r="P219" s="431">
        <f>+S219-I219</f>
        <v>3.0399999999999991</v>
      </c>
      <c r="Q219" s="444">
        <f t="shared" ref="Q219:Q220" si="228">+R219+S219</f>
        <v>364.36</v>
      </c>
      <c r="R219" s="431">
        <v>345.68</v>
      </c>
      <c r="S219" s="431">
        <v>18.68</v>
      </c>
      <c r="T219" s="431"/>
      <c r="U219" s="431">
        <f t="shared" ref="U219:U221" si="229">+V219+W219</f>
        <v>364.36</v>
      </c>
      <c r="V219" s="431">
        <f t="shared" ref="V219:W221" si="230">+Y219+AB219+AE219</f>
        <v>345.68</v>
      </c>
      <c r="W219" s="431">
        <f t="shared" si="230"/>
        <v>18.68</v>
      </c>
      <c r="X219" s="425">
        <f t="shared" si="189"/>
        <v>0</v>
      </c>
      <c r="Y219" s="431"/>
      <c r="Z219" s="431"/>
      <c r="AA219" s="431">
        <f>+AB219+AC219</f>
        <v>364.36</v>
      </c>
      <c r="AB219" s="460">
        <v>345.68</v>
      </c>
      <c r="AC219" s="460">
        <v>18.68</v>
      </c>
      <c r="AD219" s="431"/>
      <c r="AE219" s="460"/>
      <c r="AF219" s="460"/>
      <c r="AG219" s="431"/>
      <c r="AH219" s="460"/>
      <c r="AI219" s="460"/>
      <c r="AJ219" s="431"/>
      <c r="AK219" s="431"/>
      <c r="AL219" s="15"/>
      <c r="AM219" s="482">
        <f>+AM218-AG217</f>
        <v>0</v>
      </c>
      <c r="AN219" s="482">
        <f t="shared" ref="AN219:AO219" si="231">+AN218-AH217</f>
        <v>0</v>
      </c>
      <c r="AO219" s="482">
        <f t="shared" si="231"/>
        <v>0</v>
      </c>
    </row>
    <row r="220" spans="1:41" ht="30">
      <c r="A220" s="8">
        <f t="shared" ref="A220:A221" si="232">+A219+1</f>
        <v>3</v>
      </c>
      <c r="B220" s="319" t="s">
        <v>440</v>
      </c>
      <c r="C220" s="8" t="s">
        <v>436</v>
      </c>
      <c r="D220" s="8"/>
      <c r="E220" s="8" t="s">
        <v>441</v>
      </c>
      <c r="F220" s="8" t="s">
        <v>55</v>
      </c>
      <c r="G220" s="425">
        <f>H220+I220</f>
        <v>424.3</v>
      </c>
      <c r="H220" s="425">
        <v>404.1</v>
      </c>
      <c r="I220" s="425">
        <v>20.2</v>
      </c>
      <c r="J220" s="431">
        <v>0</v>
      </c>
      <c r="K220" s="460">
        <f>+L220+M220</f>
        <v>55.100000000000023</v>
      </c>
      <c r="L220" s="431">
        <f>+H220-R220</f>
        <v>55.100000000000023</v>
      </c>
      <c r="M220" s="431"/>
      <c r="N220" s="460">
        <f>+O220+P220</f>
        <v>0.10000000000000142</v>
      </c>
      <c r="O220" s="431"/>
      <c r="P220" s="431">
        <f>+S220-I220</f>
        <v>0.10000000000000142</v>
      </c>
      <c r="Q220" s="444">
        <f t="shared" si="228"/>
        <v>369.3</v>
      </c>
      <c r="R220" s="431">
        <v>349</v>
      </c>
      <c r="S220" s="431">
        <v>20.3</v>
      </c>
      <c r="T220" s="431"/>
      <c r="U220" s="431">
        <f>+V220+W220</f>
        <v>369.3</v>
      </c>
      <c r="V220" s="431">
        <f>+Y220+AB220+AE220</f>
        <v>349</v>
      </c>
      <c r="W220" s="431">
        <f>+Z220+AC220+AF220</f>
        <v>20.3</v>
      </c>
      <c r="X220" s="425">
        <f>Y220+Z220</f>
        <v>0</v>
      </c>
      <c r="Y220" s="431"/>
      <c r="Z220" s="431"/>
      <c r="AA220" s="431"/>
      <c r="AB220" s="460"/>
      <c r="AC220" s="460"/>
      <c r="AD220" s="431">
        <f>+AE220+AF220</f>
        <v>369.3</v>
      </c>
      <c r="AE220" s="460">
        <v>349</v>
      </c>
      <c r="AF220" s="460">
        <v>20.3</v>
      </c>
      <c r="AG220" s="431"/>
      <c r="AH220" s="460"/>
      <c r="AI220" s="460"/>
      <c r="AJ220" s="431"/>
      <c r="AK220" s="431"/>
      <c r="AL220" s="15"/>
      <c r="AM220" s="482"/>
      <c r="AN220" s="482"/>
      <c r="AO220" s="482"/>
    </row>
    <row r="221" spans="1:41" ht="45">
      <c r="A221" s="8">
        <f t="shared" si="232"/>
        <v>4</v>
      </c>
      <c r="B221" s="331" t="s">
        <v>438</v>
      </c>
      <c r="C221" s="8" t="s">
        <v>436</v>
      </c>
      <c r="D221" s="8"/>
      <c r="E221" s="8" t="s">
        <v>439</v>
      </c>
      <c r="F221" s="8" t="s">
        <v>54</v>
      </c>
      <c r="G221" s="425">
        <f t="shared" si="188"/>
        <v>480.9</v>
      </c>
      <c r="H221" s="425">
        <v>458</v>
      </c>
      <c r="I221" s="425">
        <v>22.9</v>
      </c>
      <c r="J221" s="431">
        <v>0</v>
      </c>
      <c r="K221" s="460">
        <f>+L221+M221</f>
        <v>3.139999999999997</v>
      </c>
      <c r="L221" s="431"/>
      <c r="M221" s="431">
        <f>+I221-S221</f>
        <v>3.139999999999997</v>
      </c>
      <c r="N221" s="460">
        <f>+O221+P221</f>
        <v>22.120000000000005</v>
      </c>
      <c r="O221" s="431">
        <f>+R221-H221</f>
        <v>22.120000000000005</v>
      </c>
      <c r="P221" s="431"/>
      <c r="Q221" s="431">
        <f>+R221+S221</f>
        <v>499.88</v>
      </c>
      <c r="R221" s="460">
        <v>480.12</v>
      </c>
      <c r="S221" s="460">
        <v>19.760000000000002</v>
      </c>
      <c r="T221" s="431"/>
      <c r="U221" s="431">
        <f t="shared" si="229"/>
        <v>0</v>
      </c>
      <c r="V221" s="431">
        <f t="shared" si="230"/>
        <v>0</v>
      </c>
      <c r="W221" s="431">
        <f t="shared" si="230"/>
        <v>0</v>
      </c>
      <c r="X221" s="425">
        <f t="shared" si="189"/>
        <v>0</v>
      </c>
      <c r="Y221" s="431"/>
      <c r="Z221" s="431"/>
      <c r="AA221" s="431"/>
      <c r="AB221" s="460"/>
      <c r="AC221" s="460"/>
      <c r="AD221" s="431"/>
      <c r="AE221" s="460"/>
      <c r="AF221" s="460"/>
      <c r="AG221" s="431">
        <f>+AH221+AI221</f>
        <v>499.88</v>
      </c>
      <c r="AH221" s="460">
        <v>480.12</v>
      </c>
      <c r="AI221" s="460">
        <v>19.760000000000002</v>
      </c>
      <c r="AJ221" s="431"/>
      <c r="AK221" s="431"/>
      <c r="AL221" s="15"/>
      <c r="AM221" s="482"/>
      <c r="AN221" s="482"/>
      <c r="AO221" s="482"/>
    </row>
    <row r="222" spans="1:41" s="14" customFormat="1" ht="23.25" customHeight="1">
      <c r="A222" s="4" t="s">
        <v>1001</v>
      </c>
      <c r="B222" s="483" t="s">
        <v>443</v>
      </c>
      <c r="C222" s="4"/>
      <c r="D222" s="4"/>
      <c r="E222" s="401">
        <v>0</v>
      </c>
      <c r="F222" s="401"/>
      <c r="G222" s="426">
        <f>SUM(G223:G236)</f>
        <v>10094.74</v>
      </c>
      <c r="H222" s="426">
        <f t="shared" ref="H222:T222" si="233">SUM(H223:H236)</f>
        <v>9614.0400000000009</v>
      </c>
      <c r="I222" s="426">
        <f t="shared" si="233"/>
        <v>480.7</v>
      </c>
      <c r="J222" s="426">
        <f t="shared" si="233"/>
        <v>0</v>
      </c>
      <c r="K222" s="426">
        <f t="shared" si="233"/>
        <v>651.41000000000008</v>
      </c>
      <c r="L222" s="426">
        <f t="shared" si="233"/>
        <v>609.74000000000012</v>
      </c>
      <c r="M222" s="426">
        <f t="shared" si="233"/>
        <v>41.669999999999995</v>
      </c>
      <c r="N222" s="426">
        <f t="shared" si="233"/>
        <v>651.4100000000002</v>
      </c>
      <c r="O222" s="426">
        <f t="shared" si="233"/>
        <v>609.74000000000012</v>
      </c>
      <c r="P222" s="426">
        <f t="shared" si="233"/>
        <v>41.670000000000016</v>
      </c>
      <c r="Q222" s="426">
        <f t="shared" si="233"/>
        <v>10094.74</v>
      </c>
      <c r="R222" s="426">
        <f t="shared" si="233"/>
        <v>9614.0400000000009</v>
      </c>
      <c r="S222" s="426">
        <f t="shared" si="233"/>
        <v>480.7</v>
      </c>
      <c r="T222" s="426">
        <f t="shared" si="233"/>
        <v>0</v>
      </c>
      <c r="U222" s="426">
        <f t="shared" ref="U222:AF222" si="234">SUM(U223:U235)</f>
        <v>6739.96</v>
      </c>
      <c r="V222" s="426">
        <f t="shared" si="234"/>
        <v>6392</v>
      </c>
      <c r="W222" s="426">
        <f t="shared" si="234"/>
        <v>347.96</v>
      </c>
      <c r="X222" s="426">
        <f t="shared" si="234"/>
        <v>1816.87</v>
      </c>
      <c r="Y222" s="426">
        <f t="shared" si="234"/>
        <v>1730.35</v>
      </c>
      <c r="Z222" s="426">
        <f t="shared" si="234"/>
        <v>86.52</v>
      </c>
      <c r="AA222" s="426">
        <f t="shared" si="234"/>
        <v>2444.9899999999998</v>
      </c>
      <c r="AB222" s="426">
        <f t="shared" si="234"/>
        <v>2319.75</v>
      </c>
      <c r="AC222" s="426">
        <f t="shared" si="234"/>
        <v>125.24000000000001</v>
      </c>
      <c r="AD222" s="426">
        <f t="shared" si="234"/>
        <v>2478.1000000000004</v>
      </c>
      <c r="AE222" s="426">
        <f t="shared" si="234"/>
        <v>2341.8999999999996</v>
      </c>
      <c r="AF222" s="426">
        <f t="shared" si="234"/>
        <v>136.19999999999999</v>
      </c>
      <c r="AG222" s="426">
        <f>SUM(AG223:AG236)</f>
        <v>3354.78</v>
      </c>
      <c r="AH222" s="426">
        <f>SUM(AH223:AH236)</f>
        <v>3222.04</v>
      </c>
      <c r="AI222" s="426">
        <f>SUM(AI223:AI236)</f>
        <v>132.73999999999998</v>
      </c>
      <c r="AJ222" s="426"/>
      <c r="AK222" s="426">
        <f>SUM(AK223:AK235)</f>
        <v>0</v>
      </c>
      <c r="AL222" s="16"/>
      <c r="AM222" s="357">
        <f>+'NĂM 2022'!K73+'NĂM 2023'!N88+'NĂM 2024'!J80+'NĂM 2025'!J77</f>
        <v>10094.74</v>
      </c>
      <c r="AN222" s="357">
        <f>+'NĂM 2022'!L73+'NĂM 2023'!O88+'NĂM 2024'!K80+'NĂM 2025'!K77</f>
        <v>9614.0400000000009</v>
      </c>
      <c r="AO222" s="357">
        <f>+'NĂM 2022'!M73+'NĂM 2023'!P88+'NĂM 2024'!L80+'NĂM 2025'!L77</f>
        <v>480.7</v>
      </c>
    </row>
    <row r="223" spans="1:41" ht="60">
      <c r="A223" s="8">
        <v>1</v>
      </c>
      <c r="B223" s="319" t="s">
        <v>444</v>
      </c>
      <c r="C223" s="8" t="s">
        <v>445</v>
      </c>
      <c r="D223" s="8"/>
      <c r="E223" s="20" t="s">
        <v>446</v>
      </c>
      <c r="F223" s="8" t="s">
        <v>52</v>
      </c>
      <c r="G223" s="425">
        <f t="shared" si="188"/>
        <v>1396.87</v>
      </c>
      <c r="H223" s="425">
        <v>1330.35</v>
      </c>
      <c r="I223" s="425">
        <v>66.52</v>
      </c>
      <c r="J223" s="431">
        <v>0</v>
      </c>
      <c r="K223" s="460">
        <f>+G223-Q223</f>
        <v>0</v>
      </c>
      <c r="L223" s="431"/>
      <c r="M223" s="431"/>
      <c r="N223" s="460"/>
      <c r="O223" s="431"/>
      <c r="P223" s="431"/>
      <c r="Q223" s="444">
        <f>+R223+S223</f>
        <v>1396.87</v>
      </c>
      <c r="R223" s="431">
        <v>1330.35</v>
      </c>
      <c r="S223" s="431">
        <v>66.52</v>
      </c>
      <c r="T223" s="431"/>
      <c r="U223" s="431">
        <f>+V223+W223</f>
        <v>1396.87</v>
      </c>
      <c r="V223" s="431">
        <f>+Y223+AB223+AE223</f>
        <v>1330.35</v>
      </c>
      <c r="W223" s="431">
        <f>+Z223+AC223+AF223</f>
        <v>66.52</v>
      </c>
      <c r="X223" s="425">
        <f t="shared" si="189"/>
        <v>1396.87</v>
      </c>
      <c r="Y223" s="425">
        <v>1330.35</v>
      </c>
      <c r="Z223" s="425">
        <v>66.52</v>
      </c>
      <c r="AA223" s="425"/>
      <c r="AB223" s="458"/>
      <c r="AC223" s="458"/>
      <c r="AD223" s="425"/>
      <c r="AE223" s="458"/>
      <c r="AF223" s="458"/>
      <c r="AG223" s="425"/>
      <c r="AH223" s="458"/>
      <c r="AI223" s="458"/>
      <c r="AJ223" s="425"/>
      <c r="AK223" s="431"/>
      <c r="AL223" s="15"/>
      <c r="AM223" s="482">
        <f>+G222-U222</f>
        <v>3354.7799999999997</v>
      </c>
      <c r="AN223" s="482">
        <f>+H222-V222</f>
        <v>3222.0400000000009</v>
      </c>
      <c r="AO223" s="482">
        <f>+I222-W222</f>
        <v>132.74</v>
      </c>
    </row>
    <row r="224" spans="1:41" ht="75">
      <c r="A224" s="8">
        <f>+A223+1</f>
        <v>2</v>
      </c>
      <c r="B224" s="319" t="s">
        <v>447</v>
      </c>
      <c r="C224" s="8" t="s">
        <v>445</v>
      </c>
      <c r="D224" s="8"/>
      <c r="E224" s="8" t="s">
        <v>94</v>
      </c>
      <c r="F224" s="8" t="s">
        <v>52</v>
      </c>
      <c r="G224" s="425">
        <f t="shared" si="188"/>
        <v>420</v>
      </c>
      <c r="H224" s="425">
        <v>400</v>
      </c>
      <c r="I224" s="425">
        <v>20</v>
      </c>
      <c r="J224" s="431">
        <v>0</v>
      </c>
      <c r="K224" s="460">
        <f t="shared" ref="K224" si="235">+G224-Q224</f>
        <v>0</v>
      </c>
      <c r="L224" s="431"/>
      <c r="M224" s="431"/>
      <c r="N224" s="460"/>
      <c r="O224" s="431"/>
      <c r="P224" s="431"/>
      <c r="Q224" s="444">
        <f t="shared" ref="Q224:Q229" si="236">+R224+S224</f>
        <v>420</v>
      </c>
      <c r="R224" s="431">
        <v>400</v>
      </c>
      <c r="S224" s="431">
        <v>20</v>
      </c>
      <c r="T224" s="431"/>
      <c r="U224" s="431">
        <f t="shared" ref="U224:U235" si="237">+V224+W224</f>
        <v>420</v>
      </c>
      <c r="V224" s="431">
        <f t="shared" ref="V224:W235" si="238">+Y224+AB224+AE224</f>
        <v>400</v>
      </c>
      <c r="W224" s="431">
        <f t="shared" si="238"/>
        <v>20</v>
      </c>
      <c r="X224" s="425">
        <f t="shared" si="189"/>
        <v>420</v>
      </c>
      <c r="Y224" s="425">
        <v>400</v>
      </c>
      <c r="Z224" s="425">
        <v>20</v>
      </c>
      <c r="AA224" s="425"/>
      <c r="AB224" s="458"/>
      <c r="AC224" s="458"/>
      <c r="AD224" s="425"/>
      <c r="AE224" s="458"/>
      <c r="AF224" s="458"/>
      <c r="AG224" s="425"/>
      <c r="AH224" s="458"/>
      <c r="AI224" s="458"/>
      <c r="AJ224" s="425"/>
      <c r="AK224" s="431"/>
      <c r="AL224" s="15"/>
      <c r="AM224" s="354">
        <f>+AM223-AG222</f>
        <v>0</v>
      </c>
      <c r="AN224" s="354">
        <f t="shared" ref="AN224:AO224" si="239">+AN223-AH222</f>
        <v>0</v>
      </c>
      <c r="AO224" s="354">
        <f t="shared" si="239"/>
        <v>0</v>
      </c>
    </row>
    <row r="225" spans="1:41" ht="60">
      <c r="A225" s="8">
        <f t="shared" ref="A225:A236" si="240">+A224+1</f>
        <v>3</v>
      </c>
      <c r="B225" s="332" t="s">
        <v>448</v>
      </c>
      <c r="C225" s="8" t="s">
        <v>449</v>
      </c>
      <c r="D225" s="8"/>
      <c r="E225" s="20" t="s">
        <v>450</v>
      </c>
      <c r="F225" s="8" t="s">
        <v>53</v>
      </c>
      <c r="G225" s="425">
        <f t="shared" si="188"/>
        <v>1365</v>
      </c>
      <c r="H225" s="425">
        <v>1300</v>
      </c>
      <c r="I225" s="425">
        <v>65</v>
      </c>
      <c r="J225" s="431"/>
      <c r="K225" s="460">
        <f>+L225+M225</f>
        <v>63.799999999999955</v>
      </c>
      <c r="L225" s="431">
        <f>+H225-R225</f>
        <v>63.799999999999955</v>
      </c>
      <c r="M225" s="431"/>
      <c r="N225" s="460">
        <f>+O225+P225</f>
        <v>6.9000000000000057</v>
      </c>
      <c r="O225" s="431"/>
      <c r="P225" s="431">
        <f>+S225-I225</f>
        <v>6.9000000000000057</v>
      </c>
      <c r="Q225" s="444">
        <f t="shared" si="236"/>
        <v>1308.1000000000001</v>
      </c>
      <c r="R225" s="431">
        <v>1236.2</v>
      </c>
      <c r="S225" s="431">
        <v>71.900000000000006</v>
      </c>
      <c r="T225" s="431"/>
      <c r="U225" s="431">
        <f t="shared" si="237"/>
        <v>1308.1000000000001</v>
      </c>
      <c r="V225" s="431">
        <f t="shared" si="238"/>
        <v>1236.2</v>
      </c>
      <c r="W225" s="431">
        <f t="shared" si="238"/>
        <v>71.900000000000006</v>
      </c>
      <c r="X225" s="425">
        <f t="shared" si="189"/>
        <v>0</v>
      </c>
      <c r="Y225" s="431"/>
      <c r="Z225" s="431"/>
      <c r="AA225" s="431"/>
      <c r="AB225" s="460"/>
      <c r="AC225" s="460"/>
      <c r="AD225" s="431">
        <f>+AE225+AF225</f>
        <v>1308.1000000000001</v>
      </c>
      <c r="AE225" s="460">
        <v>1236.2</v>
      </c>
      <c r="AF225" s="460">
        <v>71.900000000000006</v>
      </c>
      <c r="AG225" s="431"/>
      <c r="AH225" s="460"/>
      <c r="AI225" s="460"/>
      <c r="AJ225" s="431"/>
      <c r="AK225" s="431"/>
      <c r="AL225" s="15"/>
      <c r="AM225" s="482"/>
    </row>
    <row r="226" spans="1:41" ht="75">
      <c r="A226" s="8">
        <f t="shared" si="240"/>
        <v>4</v>
      </c>
      <c r="B226" s="319" t="s">
        <v>451</v>
      </c>
      <c r="C226" s="8" t="s">
        <v>452</v>
      </c>
      <c r="D226" s="8"/>
      <c r="E226" s="8" t="s">
        <v>94</v>
      </c>
      <c r="F226" s="8" t="s">
        <v>53</v>
      </c>
      <c r="G226" s="425">
        <f t="shared" si="188"/>
        <v>420</v>
      </c>
      <c r="H226" s="425">
        <v>400</v>
      </c>
      <c r="I226" s="425">
        <v>20</v>
      </c>
      <c r="J226" s="431">
        <v>0</v>
      </c>
      <c r="K226" s="460">
        <f>+L226+M226</f>
        <v>20.25</v>
      </c>
      <c r="L226" s="431">
        <f t="shared" ref="L226:L231" si="241">+H226-R226</f>
        <v>20.25</v>
      </c>
      <c r="M226" s="431"/>
      <c r="N226" s="460">
        <f>+O226+P226</f>
        <v>0.5</v>
      </c>
      <c r="O226" s="431"/>
      <c r="P226" s="431">
        <f>+S226-I226</f>
        <v>0.5</v>
      </c>
      <c r="Q226" s="444">
        <f t="shared" si="236"/>
        <v>400.25</v>
      </c>
      <c r="R226" s="431">
        <v>379.75</v>
      </c>
      <c r="S226" s="431">
        <v>20.5</v>
      </c>
      <c r="T226" s="431"/>
      <c r="U226" s="431">
        <f t="shared" si="237"/>
        <v>400.25</v>
      </c>
      <c r="V226" s="431">
        <f t="shared" si="238"/>
        <v>379.75</v>
      </c>
      <c r="W226" s="431">
        <f t="shared" si="238"/>
        <v>20.5</v>
      </c>
      <c r="X226" s="425">
        <f t="shared" si="189"/>
        <v>0</v>
      </c>
      <c r="Y226" s="431"/>
      <c r="Z226" s="431"/>
      <c r="AA226" s="431">
        <f>+AB226+AC226</f>
        <v>400.25</v>
      </c>
      <c r="AB226" s="460">
        <v>379.75</v>
      </c>
      <c r="AC226" s="460">
        <v>20.5</v>
      </c>
      <c r="AD226" s="431"/>
      <c r="AE226" s="460"/>
      <c r="AF226" s="460"/>
      <c r="AG226" s="431"/>
      <c r="AH226" s="460"/>
      <c r="AI226" s="460"/>
      <c r="AJ226" s="431"/>
      <c r="AK226" s="431"/>
      <c r="AL226" s="15"/>
    </row>
    <row r="227" spans="1:41" ht="60">
      <c r="A227" s="8">
        <f t="shared" si="240"/>
        <v>5</v>
      </c>
      <c r="B227" s="332" t="s">
        <v>453</v>
      </c>
      <c r="C227" s="8" t="s">
        <v>454</v>
      </c>
      <c r="D227" s="8"/>
      <c r="E227" s="20" t="s">
        <v>455</v>
      </c>
      <c r="F227" s="8" t="s">
        <v>53</v>
      </c>
      <c r="G227" s="425">
        <f t="shared" si="188"/>
        <v>1050</v>
      </c>
      <c r="H227" s="425">
        <v>1000</v>
      </c>
      <c r="I227" s="425">
        <v>50</v>
      </c>
      <c r="J227" s="431">
        <v>0</v>
      </c>
      <c r="K227" s="460">
        <f>+L227+M227</f>
        <v>333.3</v>
      </c>
      <c r="L227" s="431">
        <f t="shared" si="241"/>
        <v>320</v>
      </c>
      <c r="M227" s="431">
        <f t="shared" ref="M227:M234" si="242">+I227-S227</f>
        <v>13.299999999999997</v>
      </c>
      <c r="N227" s="460"/>
      <c r="O227" s="431"/>
      <c r="P227" s="431"/>
      <c r="Q227" s="444">
        <f t="shared" si="236"/>
        <v>716.7</v>
      </c>
      <c r="R227" s="431">
        <v>680</v>
      </c>
      <c r="S227" s="431">
        <v>36.700000000000003</v>
      </c>
      <c r="T227" s="431"/>
      <c r="U227" s="431">
        <f t="shared" si="237"/>
        <v>716.7</v>
      </c>
      <c r="V227" s="431">
        <f t="shared" si="238"/>
        <v>680</v>
      </c>
      <c r="W227" s="431">
        <f t="shared" si="238"/>
        <v>36.700000000000003</v>
      </c>
      <c r="X227" s="425">
        <f t="shared" si="189"/>
        <v>0</v>
      </c>
      <c r="Y227" s="431"/>
      <c r="Z227" s="431"/>
      <c r="AA227" s="431">
        <f>+AB227+AC227</f>
        <v>716.7</v>
      </c>
      <c r="AB227" s="460">
        <v>680</v>
      </c>
      <c r="AC227" s="460">
        <v>36.700000000000003</v>
      </c>
      <c r="AD227" s="431"/>
      <c r="AE227" s="460"/>
      <c r="AF227" s="460"/>
      <c r="AG227" s="431"/>
      <c r="AH227" s="460"/>
      <c r="AI227" s="460"/>
      <c r="AJ227" s="431"/>
      <c r="AK227" s="431"/>
      <c r="AL227" s="15"/>
    </row>
    <row r="228" spans="1:41" ht="75">
      <c r="A228" s="8">
        <f t="shared" si="240"/>
        <v>6</v>
      </c>
      <c r="B228" s="319" t="s">
        <v>456</v>
      </c>
      <c r="C228" s="8" t="s">
        <v>454</v>
      </c>
      <c r="D228" s="8"/>
      <c r="E228" s="8" t="s">
        <v>94</v>
      </c>
      <c r="F228" s="8" t="s">
        <v>54</v>
      </c>
      <c r="G228" s="425">
        <f t="shared" si="188"/>
        <v>420</v>
      </c>
      <c r="H228" s="425">
        <v>400</v>
      </c>
      <c r="I228" s="425">
        <v>20</v>
      </c>
      <c r="J228" s="431">
        <v>0</v>
      </c>
      <c r="K228" s="460">
        <f>+L228+M228</f>
        <v>3.1000000000000227</v>
      </c>
      <c r="L228" s="431">
        <f t="shared" si="241"/>
        <v>3.1000000000000227</v>
      </c>
      <c r="M228" s="431"/>
      <c r="N228" s="460">
        <f>+O228+P228</f>
        <v>3.1000000000000014</v>
      </c>
      <c r="O228" s="431"/>
      <c r="P228" s="431">
        <f>+S228-I228</f>
        <v>3.1000000000000014</v>
      </c>
      <c r="Q228" s="444">
        <f t="shared" si="236"/>
        <v>420</v>
      </c>
      <c r="R228" s="431">
        <v>396.9</v>
      </c>
      <c r="S228" s="431">
        <v>23.1</v>
      </c>
      <c r="T228" s="431"/>
      <c r="U228" s="431">
        <f t="shared" si="237"/>
        <v>420</v>
      </c>
      <c r="V228" s="431">
        <f t="shared" si="238"/>
        <v>396.9</v>
      </c>
      <c r="W228" s="431">
        <f t="shared" si="238"/>
        <v>23.1</v>
      </c>
      <c r="X228" s="425">
        <f t="shared" si="189"/>
        <v>0</v>
      </c>
      <c r="Y228" s="431"/>
      <c r="Z228" s="431"/>
      <c r="AA228" s="431"/>
      <c r="AB228" s="460"/>
      <c r="AC228" s="460"/>
      <c r="AD228" s="431">
        <f>+AE228+AF228</f>
        <v>420</v>
      </c>
      <c r="AE228" s="460">
        <v>396.9</v>
      </c>
      <c r="AF228" s="460">
        <v>23.1</v>
      </c>
      <c r="AG228" s="431"/>
      <c r="AH228" s="460"/>
      <c r="AI228" s="460"/>
      <c r="AJ228" s="431"/>
      <c r="AK228" s="431"/>
      <c r="AL228" s="15"/>
    </row>
    <row r="229" spans="1:41" ht="60">
      <c r="A229" s="8">
        <f t="shared" si="240"/>
        <v>7</v>
      </c>
      <c r="B229" s="332" t="s">
        <v>457</v>
      </c>
      <c r="C229" s="8" t="s">
        <v>449</v>
      </c>
      <c r="D229" s="8"/>
      <c r="E229" s="20" t="s">
        <v>458</v>
      </c>
      <c r="F229" s="8" t="s">
        <v>54</v>
      </c>
      <c r="G229" s="425">
        <f t="shared" si="188"/>
        <v>1155</v>
      </c>
      <c r="H229" s="425">
        <v>1100</v>
      </c>
      <c r="I229" s="425">
        <v>55</v>
      </c>
      <c r="J229" s="431">
        <v>0</v>
      </c>
      <c r="K229" s="460"/>
      <c r="L229" s="431"/>
      <c r="M229" s="431"/>
      <c r="N229" s="460">
        <f>+O229+P229</f>
        <v>173.04000000000002</v>
      </c>
      <c r="O229" s="431">
        <f>+R229-H229</f>
        <v>160</v>
      </c>
      <c r="P229" s="431">
        <f>+S229-I229</f>
        <v>13.040000000000006</v>
      </c>
      <c r="Q229" s="444">
        <f t="shared" si="236"/>
        <v>1328.04</v>
      </c>
      <c r="R229" s="431">
        <v>1260</v>
      </c>
      <c r="S229" s="431">
        <v>68.040000000000006</v>
      </c>
      <c r="T229" s="431"/>
      <c r="U229" s="431">
        <f t="shared" si="237"/>
        <v>1328.04</v>
      </c>
      <c r="V229" s="431">
        <f t="shared" si="238"/>
        <v>1260</v>
      </c>
      <c r="W229" s="431">
        <f t="shared" si="238"/>
        <v>68.040000000000006</v>
      </c>
      <c r="X229" s="425">
        <f t="shared" si="189"/>
        <v>0</v>
      </c>
      <c r="Y229" s="431"/>
      <c r="Z229" s="431"/>
      <c r="AA229" s="431">
        <f>+AB229+AC229</f>
        <v>1328.04</v>
      </c>
      <c r="AB229" s="460">
        <v>1260</v>
      </c>
      <c r="AC229" s="460">
        <v>68.040000000000006</v>
      </c>
      <c r="AD229" s="431"/>
      <c r="AE229" s="460"/>
      <c r="AF229" s="460"/>
      <c r="AG229" s="431"/>
      <c r="AH229" s="460"/>
      <c r="AI229" s="460"/>
      <c r="AJ229" s="431"/>
      <c r="AK229" s="431"/>
      <c r="AL229" s="15"/>
    </row>
    <row r="230" spans="1:41" ht="60">
      <c r="A230" s="8">
        <f>+A232+1</f>
        <v>10</v>
      </c>
      <c r="B230" s="319" t="s">
        <v>464</v>
      </c>
      <c r="C230" s="8" t="s">
        <v>463</v>
      </c>
      <c r="D230" s="8"/>
      <c r="E230" s="20" t="s">
        <v>461</v>
      </c>
      <c r="F230" s="8" t="s">
        <v>55</v>
      </c>
      <c r="G230" s="425">
        <f t="shared" ref="G230:G235" si="243">H230+I230</f>
        <v>822.87</v>
      </c>
      <c r="H230" s="425">
        <v>783.69</v>
      </c>
      <c r="I230" s="425">
        <v>39.18</v>
      </c>
      <c r="J230" s="431">
        <v>0</v>
      </c>
      <c r="K230" s="460">
        <f>+L230+M230</f>
        <v>74.8900000000001</v>
      </c>
      <c r="L230" s="431">
        <f t="shared" si="241"/>
        <v>74.8900000000001</v>
      </c>
      <c r="M230" s="431"/>
      <c r="N230" s="460">
        <f>+O230+P230</f>
        <v>2.0200000000000031</v>
      </c>
      <c r="O230" s="431"/>
      <c r="P230" s="431">
        <f>+S230-I230</f>
        <v>2.0200000000000031</v>
      </c>
      <c r="Q230" s="444">
        <f t="shared" ref="Q230" si="244">+R230+S230</f>
        <v>750</v>
      </c>
      <c r="R230" s="431">
        <v>708.8</v>
      </c>
      <c r="S230" s="431">
        <v>41.2</v>
      </c>
      <c r="T230" s="431"/>
      <c r="U230" s="431">
        <f t="shared" si="237"/>
        <v>750</v>
      </c>
      <c r="V230" s="431">
        <f t="shared" si="238"/>
        <v>708.8</v>
      </c>
      <c r="W230" s="431">
        <f t="shared" si="238"/>
        <v>41.2</v>
      </c>
      <c r="X230" s="425">
        <f t="shared" ref="X230:X235" si="245">Y230+Z230</f>
        <v>0</v>
      </c>
      <c r="Y230" s="431"/>
      <c r="Z230" s="431"/>
      <c r="AA230" s="431"/>
      <c r="AB230" s="460"/>
      <c r="AC230" s="460"/>
      <c r="AD230" s="431">
        <f>+AE230+AF230</f>
        <v>750</v>
      </c>
      <c r="AE230" s="460">
        <v>708.8</v>
      </c>
      <c r="AF230" s="460">
        <v>41.2</v>
      </c>
      <c r="AG230" s="431"/>
      <c r="AH230" s="460"/>
      <c r="AI230" s="460"/>
      <c r="AJ230" s="431"/>
      <c r="AK230" s="431"/>
      <c r="AL230" s="15"/>
    </row>
    <row r="231" spans="1:41" ht="60">
      <c r="A231" s="8">
        <f>+A229+1</f>
        <v>8</v>
      </c>
      <c r="B231" s="319" t="s">
        <v>459</v>
      </c>
      <c r="C231" s="8" t="s">
        <v>460</v>
      </c>
      <c r="D231" s="8"/>
      <c r="E231" s="20" t="s">
        <v>461</v>
      </c>
      <c r="F231" s="8" t="s">
        <v>54</v>
      </c>
      <c r="G231" s="425">
        <f>H231+I231</f>
        <v>840</v>
      </c>
      <c r="H231" s="425">
        <v>800</v>
      </c>
      <c r="I231" s="425">
        <v>40</v>
      </c>
      <c r="J231" s="431">
        <v>0</v>
      </c>
      <c r="K231" s="460">
        <f>+L231+M231</f>
        <v>140.00000000000006</v>
      </c>
      <c r="L231" s="431">
        <f t="shared" si="241"/>
        <v>127.70000000000005</v>
      </c>
      <c r="M231" s="431">
        <f t="shared" si="242"/>
        <v>12.3</v>
      </c>
      <c r="N231" s="460"/>
      <c r="O231" s="431"/>
      <c r="P231" s="431"/>
      <c r="Q231" s="431">
        <f>+R231+S231</f>
        <v>700</v>
      </c>
      <c r="R231" s="460">
        <v>672.3</v>
      </c>
      <c r="S231" s="460">
        <v>27.7</v>
      </c>
      <c r="T231" s="431"/>
      <c r="U231" s="431">
        <f>+V231+W231</f>
        <v>0</v>
      </c>
      <c r="V231" s="431">
        <f>+Y231+AB231+AE231</f>
        <v>0</v>
      </c>
      <c r="W231" s="431">
        <f>+Z231+AC231+AF231</f>
        <v>0</v>
      </c>
      <c r="X231" s="425">
        <f>Y231+Z231</f>
        <v>0</v>
      </c>
      <c r="Y231" s="431"/>
      <c r="Z231" s="431"/>
      <c r="AA231" s="431"/>
      <c r="AB231" s="460"/>
      <c r="AC231" s="460"/>
      <c r="AD231" s="431"/>
      <c r="AE231" s="460"/>
      <c r="AF231" s="460"/>
      <c r="AG231" s="431">
        <f>+AH231+AI231</f>
        <v>700</v>
      </c>
      <c r="AH231" s="460">
        <v>672.3</v>
      </c>
      <c r="AI231" s="460">
        <v>27.7</v>
      </c>
      <c r="AJ231" s="431"/>
      <c r="AK231" s="431"/>
      <c r="AL231" s="15"/>
    </row>
    <row r="232" spans="1:41" ht="75">
      <c r="A232" s="8">
        <f>+A231+1</f>
        <v>9</v>
      </c>
      <c r="B232" s="319" t="s">
        <v>462</v>
      </c>
      <c r="C232" s="8" t="s">
        <v>463</v>
      </c>
      <c r="D232" s="8"/>
      <c r="E232" s="8" t="s">
        <v>94</v>
      </c>
      <c r="F232" s="8" t="s">
        <v>54</v>
      </c>
      <c r="G232" s="425">
        <f>H232+I232</f>
        <v>420</v>
      </c>
      <c r="H232" s="425">
        <v>400</v>
      </c>
      <c r="I232" s="425">
        <v>20</v>
      </c>
      <c r="J232" s="431">
        <v>0</v>
      </c>
      <c r="K232" s="460">
        <f>+L232+M232</f>
        <v>3.379999999999999</v>
      </c>
      <c r="L232" s="431"/>
      <c r="M232" s="431">
        <f t="shared" si="242"/>
        <v>3.379999999999999</v>
      </c>
      <c r="N232" s="460">
        <f>+O232+P232</f>
        <v>3.3799999999999955</v>
      </c>
      <c r="O232" s="431">
        <f>+R232-H232</f>
        <v>3.3799999999999955</v>
      </c>
      <c r="P232" s="431"/>
      <c r="Q232" s="425">
        <f t="shared" ref="Q232:Q234" si="246">R232+S232</f>
        <v>420</v>
      </c>
      <c r="R232" s="425">
        <v>403.38</v>
      </c>
      <c r="S232" s="425">
        <v>16.62</v>
      </c>
      <c r="T232" s="431"/>
      <c r="U232" s="431">
        <f>+V232+W232</f>
        <v>0</v>
      </c>
      <c r="V232" s="431">
        <f>+Y232+AB232+AE232</f>
        <v>0</v>
      </c>
      <c r="W232" s="431">
        <f>+Z232+AC232+AF232</f>
        <v>0</v>
      </c>
      <c r="X232" s="425">
        <f>Y232+Z232</f>
        <v>0</v>
      </c>
      <c r="Y232" s="431"/>
      <c r="Z232" s="431"/>
      <c r="AA232" s="431"/>
      <c r="AB232" s="460"/>
      <c r="AC232" s="460"/>
      <c r="AD232" s="431"/>
      <c r="AE232" s="460"/>
      <c r="AF232" s="460"/>
      <c r="AG232" s="425">
        <f t="shared" ref="AG232" si="247">AH232+AI232</f>
        <v>420</v>
      </c>
      <c r="AH232" s="425">
        <v>403.38</v>
      </c>
      <c r="AI232" s="425">
        <v>16.62</v>
      </c>
      <c r="AJ232" s="431"/>
      <c r="AK232" s="431"/>
      <c r="AL232" s="15"/>
    </row>
    <row r="233" spans="1:41" ht="60">
      <c r="A233" s="8">
        <f>+A230+1</f>
        <v>11</v>
      </c>
      <c r="B233" s="319" t="s">
        <v>465</v>
      </c>
      <c r="C233" s="8" t="s">
        <v>454</v>
      </c>
      <c r="D233" s="8"/>
      <c r="E233" s="20" t="s">
        <v>458</v>
      </c>
      <c r="F233" s="8" t="s">
        <v>55</v>
      </c>
      <c r="G233" s="425">
        <f t="shared" si="243"/>
        <v>1260</v>
      </c>
      <c r="H233" s="425">
        <v>1200</v>
      </c>
      <c r="I233" s="425">
        <v>60</v>
      </c>
      <c r="J233" s="431">
        <v>0</v>
      </c>
      <c r="K233" s="460">
        <f>+L233+M233</f>
        <v>10.149999999999999</v>
      </c>
      <c r="L233" s="431"/>
      <c r="M233" s="431">
        <f t="shared" si="242"/>
        <v>10.149999999999999</v>
      </c>
      <c r="N233" s="460">
        <f>+O233+P233</f>
        <v>10.150000000000091</v>
      </c>
      <c r="O233" s="431">
        <f>+R233-H233</f>
        <v>10.150000000000091</v>
      </c>
      <c r="P233" s="431"/>
      <c r="Q233" s="425">
        <f t="shared" si="246"/>
        <v>1260</v>
      </c>
      <c r="R233" s="425">
        <v>1210.1500000000001</v>
      </c>
      <c r="S233" s="425">
        <v>49.85</v>
      </c>
      <c r="T233" s="431"/>
      <c r="U233" s="431">
        <f t="shared" si="237"/>
        <v>0</v>
      </c>
      <c r="V233" s="431">
        <f>+Y233+AB233+AE233</f>
        <v>0</v>
      </c>
      <c r="W233" s="431">
        <f t="shared" si="238"/>
        <v>0</v>
      </c>
      <c r="X233" s="425">
        <f t="shared" si="245"/>
        <v>0</v>
      </c>
      <c r="Y233" s="431"/>
      <c r="Z233" s="431"/>
      <c r="AA233" s="431"/>
      <c r="AB233" s="460"/>
      <c r="AC233" s="460"/>
      <c r="AD233" s="431"/>
      <c r="AE233" s="460"/>
      <c r="AF233" s="460"/>
      <c r="AG233" s="425">
        <f t="shared" ref="AG233:AG234" si="248">AH233+AI233</f>
        <v>1260</v>
      </c>
      <c r="AH233" s="425">
        <v>1210.1500000000001</v>
      </c>
      <c r="AI233" s="425">
        <v>49.85</v>
      </c>
      <c r="AJ233" s="431"/>
      <c r="AK233" s="431"/>
      <c r="AL233" s="15"/>
    </row>
    <row r="234" spans="1:41" ht="60">
      <c r="A234" s="8">
        <f t="shared" si="240"/>
        <v>12</v>
      </c>
      <c r="B234" s="319" t="s">
        <v>1154</v>
      </c>
      <c r="C234" s="8" t="s">
        <v>454</v>
      </c>
      <c r="D234" s="8"/>
      <c r="E234" s="20" t="s">
        <v>467</v>
      </c>
      <c r="F234" s="8" t="s">
        <v>55</v>
      </c>
      <c r="G234" s="425">
        <f t="shared" si="243"/>
        <v>315</v>
      </c>
      <c r="H234" s="425">
        <v>300</v>
      </c>
      <c r="I234" s="425">
        <v>15</v>
      </c>
      <c r="J234" s="431">
        <v>0</v>
      </c>
      <c r="K234" s="460">
        <f>+L234+M234</f>
        <v>2.5399999999999991</v>
      </c>
      <c r="L234" s="431"/>
      <c r="M234" s="431">
        <f t="shared" si="242"/>
        <v>2.5399999999999991</v>
      </c>
      <c r="N234" s="460">
        <f>+O234+P234</f>
        <v>2.5400000000000205</v>
      </c>
      <c r="O234" s="431">
        <f>+R234-H234</f>
        <v>2.5400000000000205</v>
      </c>
      <c r="P234" s="431"/>
      <c r="Q234" s="425">
        <f t="shared" si="246"/>
        <v>315</v>
      </c>
      <c r="R234" s="425">
        <v>302.54000000000002</v>
      </c>
      <c r="S234" s="425">
        <v>12.46</v>
      </c>
      <c r="T234" s="431"/>
      <c r="U234" s="431">
        <f t="shared" si="237"/>
        <v>0</v>
      </c>
      <c r="V234" s="431">
        <f t="shared" si="238"/>
        <v>0</v>
      </c>
      <c r="W234" s="431">
        <f t="shared" si="238"/>
        <v>0</v>
      </c>
      <c r="X234" s="425">
        <f t="shared" si="245"/>
        <v>0</v>
      </c>
      <c r="Y234" s="431"/>
      <c r="Z234" s="431"/>
      <c r="AA234" s="431"/>
      <c r="AB234" s="460"/>
      <c r="AC234" s="460"/>
      <c r="AD234" s="431"/>
      <c r="AE234" s="460"/>
      <c r="AF234" s="460"/>
      <c r="AG234" s="425">
        <f t="shared" si="248"/>
        <v>315</v>
      </c>
      <c r="AH234" s="425">
        <v>302.54000000000002</v>
      </c>
      <c r="AI234" s="425">
        <v>12.46</v>
      </c>
      <c r="AJ234" s="431"/>
      <c r="AK234" s="431"/>
      <c r="AL234" s="15"/>
    </row>
    <row r="235" spans="1:41" ht="60">
      <c r="A235" s="8">
        <f t="shared" si="240"/>
        <v>13</v>
      </c>
      <c r="B235" s="319" t="s">
        <v>1155</v>
      </c>
      <c r="C235" s="8" t="s">
        <v>1156</v>
      </c>
      <c r="D235" s="8"/>
      <c r="E235" s="20"/>
      <c r="F235" s="8" t="s">
        <v>55</v>
      </c>
      <c r="G235" s="425">
        <f t="shared" si="243"/>
        <v>210</v>
      </c>
      <c r="H235" s="425">
        <v>200</v>
      </c>
      <c r="I235" s="425">
        <v>10</v>
      </c>
      <c r="J235" s="431">
        <v>0</v>
      </c>
      <c r="K235" s="460"/>
      <c r="L235" s="431"/>
      <c r="M235" s="431"/>
      <c r="N235" s="460">
        <f>+O235+P235</f>
        <v>149.78000000000003</v>
      </c>
      <c r="O235" s="431">
        <f>+R235-H235</f>
        <v>145.54000000000002</v>
      </c>
      <c r="P235" s="431">
        <f>+S235-I235</f>
        <v>4.24</v>
      </c>
      <c r="Q235" s="431">
        <f>+R235+S235</f>
        <v>359.78000000000003</v>
      </c>
      <c r="R235" s="460">
        <v>345.54</v>
      </c>
      <c r="S235" s="460">
        <v>14.24</v>
      </c>
      <c r="T235" s="431"/>
      <c r="U235" s="431">
        <f t="shared" si="237"/>
        <v>0</v>
      </c>
      <c r="V235" s="431">
        <f t="shared" si="238"/>
        <v>0</v>
      </c>
      <c r="W235" s="431">
        <f t="shared" si="238"/>
        <v>0</v>
      </c>
      <c r="X235" s="425">
        <f t="shared" si="245"/>
        <v>0</v>
      </c>
      <c r="Y235" s="431"/>
      <c r="Z235" s="431"/>
      <c r="AA235" s="431"/>
      <c r="AB235" s="460"/>
      <c r="AC235" s="460"/>
      <c r="AD235" s="431"/>
      <c r="AE235" s="460"/>
      <c r="AF235" s="460"/>
      <c r="AG235" s="431">
        <f>+AH235+AI235</f>
        <v>359.78000000000003</v>
      </c>
      <c r="AH235" s="460">
        <v>345.54</v>
      </c>
      <c r="AI235" s="460">
        <v>14.24</v>
      </c>
      <c r="AJ235" s="431"/>
      <c r="AK235" s="431"/>
      <c r="AL235" s="15"/>
    </row>
    <row r="236" spans="1:41" ht="45">
      <c r="A236" s="8">
        <f t="shared" si="240"/>
        <v>14</v>
      </c>
      <c r="B236" s="319" t="s">
        <v>1157</v>
      </c>
      <c r="C236" s="8" t="s">
        <v>445</v>
      </c>
      <c r="D236" s="8" t="s">
        <v>55</v>
      </c>
      <c r="E236" s="20"/>
      <c r="F236" s="8" t="s">
        <v>55</v>
      </c>
      <c r="G236" s="425"/>
      <c r="H236" s="425"/>
      <c r="I236" s="425"/>
      <c r="J236" s="431"/>
      <c r="K236" s="460"/>
      <c r="L236" s="431"/>
      <c r="M236" s="431"/>
      <c r="N236" s="431">
        <f>+O236+P236</f>
        <v>300</v>
      </c>
      <c r="O236" s="460">
        <v>288.13</v>
      </c>
      <c r="P236" s="460">
        <v>11.87</v>
      </c>
      <c r="Q236" s="431">
        <f>+R236+S236</f>
        <v>300</v>
      </c>
      <c r="R236" s="460">
        <v>288.13</v>
      </c>
      <c r="S236" s="460">
        <v>11.87</v>
      </c>
      <c r="T236" s="503" t="s">
        <v>1169</v>
      </c>
      <c r="U236" s="431"/>
      <c r="V236" s="431"/>
      <c r="W236" s="431"/>
      <c r="X236" s="425"/>
      <c r="Y236" s="431"/>
      <c r="Z236" s="431"/>
      <c r="AA236" s="431"/>
      <c r="AB236" s="460"/>
      <c r="AC236" s="460"/>
      <c r="AD236" s="431"/>
      <c r="AE236" s="460"/>
      <c r="AF236" s="460"/>
      <c r="AG236" s="431">
        <f>+AH236+AI236</f>
        <v>300</v>
      </c>
      <c r="AH236" s="460">
        <v>288.13</v>
      </c>
      <c r="AI236" s="460">
        <v>11.87</v>
      </c>
      <c r="AJ236" s="431"/>
      <c r="AK236" s="431"/>
      <c r="AL236" s="15"/>
    </row>
    <row r="237" spans="1:41" s="14" customFormat="1" ht="23.25" customHeight="1">
      <c r="A237" s="4" t="s">
        <v>1002</v>
      </c>
      <c r="B237" s="483" t="s">
        <v>472</v>
      </c>
      <c r="C237" s="402"/>
      <c r="D237" s="402"/>
      <c r="E237" s="401">
        <v>0</v>
      </c>
      <c r="F237" s="401"/>
      <c r="G237" s="426">
        <f>SUM(G238:G250)</f>
        <v>10098.000000000002</v>
      </c>
      <c r="H237" s="426">
        <f t="shared" ref="H237:S237" si="249">SUM(H238:H250)</f>
        <v>9617.14</v>
      </c>
      <c r="I237" s="426">
        <f t="shared" si="249"/>
        <v>480.85999999999996</v>
      </c>
      <c r="J237" s="426">
        <f t="shared" si="249"/>
        <v>0</v>
      </c>
      <c r="K237" s="426">
        <f t="shared" si="249"/>
        <v>456.67160000000007</v>
      </c>
      <c r="L237" s="426">
        <f t="shared" si="249"/>
        <v>417.67160000000007</v>
      </c>
      <c r="M237" s="426">
        <f t="shared" si="249"/>
        <v>39</v>
      </c>
      <c r="N237" s="426">
        <f t="shared" si="249"/>
        <v>456.67160000000013</v>
      </c>
      <c r="O237" s="426">
        <f t="shared" si="249"/>
        <v>417.67160000000013</v>
      </c>
      <c r="P237" s="426">
        <f t="shared" si="249"/>
        <v>38.999999999999993</v>
      </c>
      <c r="Q237" s="426">
        <f t="shared" si="249"/>
        <v>10098</v>
      </c>
      <c r="R237" s="426">
        <f t="shared" si="249"/>
        <v>9617.14</v>
      </c>
      <c r="S237" s="426">
        <f t="shared" si="249"/>
        <v>480.85999999999996</v>
      </c>
      <c r="T237" s="426"/>
      <c r="U237" s="426">
        <f t="shared" ref="U237:AI237" si="250">SUM(U238:U250)</f>
        <v>6733.7983999999997</v>
      </c>
      <c r="V237" s="426">
        <f t="shared" si="250"/>
        <v>6385.6484</v>
      </c>
      <c r="W237" s="426">
        <f t="shared" si="250"/>
        <v>348.15</v>
      </c>
      <c r="X237" s="426">
        <f t="shared" si="250"/>
        <v>1817.46</v>
      </c>
      <c r="Y237" s="426">
        <f t="shared" si="250"/>
        <v>1730.91</v>
      </c>
      <c r="Z237" s="426">
        <f t="shared" si="250"/>
        <v>86.55</v>
      </c>
      <c r="AA237" s="426">
        <f t="shared" si="250"/>
        <v>2437.3383999999996</v>
      </c>
      <c r="AB237" s="426">
        <f t="shared" si="250"/>
        <v>2312.0383999999999</v>
      </c>
      <c r="AC237" s="426">
        <f t="shared" si="250"/>
        <v>125.3</v>
      </c>
      <c r="AD237" s="426">
        <f t="shared" si="250"/>
        <v>2479</v>
      </c>
      <c r="AE237" s="426">
        <f t="shared" si="250"/>
        <v>2342.6999999999998</v>
      </c>
      <c r="AF237" s="426">
        <f t="shared" si="250"/>
        <v>136.30000000000001</v>
      </c>
      <c r="AG237" s="426">
        <f t="shared" si="250"/>
        <v>3364.2015999999999</v>
      </c>
      <c r="AH237" s="426">
        <f t="shared" si="250"/>
        <v>3231.4915999999998</v>
      </c>
      <c r="AI237" s="426">
        <f t="shared" si="250"/>
        <v>132.71</v>
      </c>
      <c r="AJ237" s="426"/>
      <c r="AK237" s="426">
        <f>SUM(AK238:AK250)</f>
        <v>0</v>
      </c>
      <c r="AL237" s="16"/>
      <c r="AM237" s="357">
        <f>+'NĂM 2022'!K76+'NĂM 2023'!N92+'NĂM 2024'!J85+'NĂM 2025'!J82</f>
        <v>10098</v>
      </c>
      <c r="AN237" s="357">
        <f>+'NĂM 2022'!L76+'NĂM 2023'!O92+'NĂM 2024'!K85+'NĂM 2025'!K82</f>
        <v>9617.14</v>
      </c>
      <c r="AO237" s="357">
        <f>+'NĂM 2022'!M76+'NĂM 2023'!P92+'NĂM 2024'!L85+'NĂM 2025'!L82</f>
        <v>480.86</v>
      </c>
    </row>
    <row r="238" spans="1:41" ht="75">
      <c r="A238" s="8">
        <v>1</v>
      </c>
      <c r="B238" s="319" t="s">
        <v>473</v>
      </c>
      <c r="C238" s="8" t="s">
        <v>474</v>
      </c>
      <c r="D238" s="8"/>
      <c r="E238" s="8" t="s">
        <v>475</v>
      </c>
      <c r="F238" s="8" t="s">
        <v>52</v>
      </c>
      <c r="G238" s="425">
        <f t="shared" ref="G238:G250" si="251">H238+I238</f>
        <v>1817.46</v>
      </c>
      <c r="H238" s="425">
        <v>1730.91</v>
      </c>
      <c r="I238" s="425">
        <v>86.55</v>
      </c>
      <c r="J238" s="431">
        <v>0</v>
      </c>
      <c r="K238" s="460">
        <f>+G238-Q238</f>
        <v>0</v>
      </c>
      <c r="L238" s="431"/>
      <c r="M238" s="431"/>
      <c r="N238" s="460"/>
      <c r="O238" s="431"/>
      <c r="P238" s="431"/>
      <c r="Q238" s="444">
        <v>1817.46</v>
      </c>
      <c r="R238" s="431">
        <v>1730.91</v>
      </c>
      <c r="S238" s="431">
        <v>86.55</v>
      </c>
      <c r="T238" s="431"/>
      <c r="U238" s="431">
        <f>+V238+W238</f>
        <v>1817.46</v>
      </c>
      <c r="V238" s="431">
        <f>+Y238+AB238+AE238</f>
        <v>1730.91</v>
      </c>
      <c r="W238" s="431">
        <f>+Z238+AC238+AF238</f>
        <v>86.55</v>
      </c>
      <c r="X238" s="425">
        <f t="shared" ref="X238:X250" si="252">Y238+Z238</f>
        <v>1817.46</v>
      </c>
      <c r="Y238" s="425">
        <v>1730.91</v>
      </c>
      <c r="Z238" s="425">
        <v>86.55</v>
      </c>
      <c r="AA238" s="425"/>
      <c r="AB238" s="458"/>
      <c r="AC238" s="458"/>
      <c r="AD238" s="425"/>
      <c r="AE238" s="458"/>
      <c r="AF238" s="458"/>
      <c r="AG238" s="425"/>
      <c r="AH238" s="458"/>
      <c r="AI238" s="458"/>
      <c r="AJ238" s="425"/>
      <c r="AK238" s="431"/>
      <c r="AL238" s="15"/>
      <c r="AM238" s="482">
        <f>+G237-U237</f>
        <v>3364.2016000000021</v>
      </c>
      <c r="AN238" s="482">
        <f>+H237-V237</f>
        <v>3231.4915999999994</v>
      </c>
      <c r="AO238" s="482">
        <f>+I237-W237</f>
        <v>132.70999999999998</v>
      </c>
    </row>
    <row r="239" spans="1:41" ht="75">
      <c r="A239" s="8">
        <f>+A238+1</f>
        <v>2</v>
      </c>
      <c r="B239" s="319" t="s">
        <v>476</v>
      </c>
      <c r="C239" s="8" t="s">
        <v>474</v>
      </c>
      <c r="D239" s="8"/>
      <c r="E239" s="8" t="s">
        <v>94</v>
      </c>
      <c r="F239" s="8" t="s">
        <v>53</v>
      </c>
      <c r="G239" s="425">
        <f t="shared" si="251"/>
        <v>468.3</v>
      </c>
      <c r="H239" s="425">
        <v>446</v>
      </c>
      <c r="I239" s="425">
        <v>22.3</v>
      </c>
      <c r="J239" s="431">
        <v>0</v>
      </c>
      <c r="K239" s="460"/>
      <c r="L239" s="431"/>
      <c r="M239" s="431"/>
      <c r="N239" s="460">
        <f>+O239+P239</f>
        <v>72.109999999999985</v>
      </c>
      <c r="O239" s="431">
        <f>+R239-H239</f>
        <v>64.259999999999991</v>
      </c>
      <c r="P239" s="431">
        <f>+S239-I239</f>
        <v>7.8499999999999979</v>
      </c>
      <c r="Q239" s="444">
        <v>540.41</v>
      </c>
      <c r="R239" s="431">
        <v>510.26</v>
      </c>
      <c r="S239" s="431">
        <v>30.15</v>
      </c>
      <c r="T239" s="431"/>
      <c r="U239" s="431">
        <f t="shared" ref="U239:U250" si="253">+V239+W239</f>
        <v>540.41</v>
      </c>
      <c r="V239" s="431">
        <f t="shared" ref="V239:W250" si="254">+Y239+AB239+AE239</f>
        <v>510.26</v>
      </c>
      <c r="W239" s="431">
        <f t="shared" si="254"/>
        <v>30.15</v>
      </c>
      <c r="X239" s="425">
        <f t="shared" si="252"/>
        <v>0</v>
      </c>
      <c r="Y239" s="431"/>
      <c r="Z239" s="431"/>
      <c r="AA239" s="431">
        <f>+AB239+AC239</f>
        <v>540.41</v>
      </c>
      <c r="AB239" s="460">
        <v>510.26</v>
      </c>
      <c r="AC239" s="460">
        <v>30.15</v>
      </c>
      <c r="AD239" s="431"/>
      <c r="AE239" s="460"/>
      <c r="AF239" s="460"/>
      <c r="AG239" s="431"/>
      <c r="AH239" s="460"/>
      <c r="AI239" s="460"/>
      <c r="AJ239" s="431"/>
      <c r="AK239" s="431"/>
      <c r="AL239" s="15"/>
      <c r="AM239" s="490">
        <f>+AM238-AG237</f>
        <v>0</v>
      </c>
      <c r="AN239" s="490">
        <f t="shared" ref="AN239:AO239" si="255">+AN238-AH237</f>
        <v>0</v>
      </c>
      <c r="AO239" s="490">
        <f t="shared" si="255"/>
        <v>0</v>
      </c>
    </row>
    <row r="240" spans="1:41" ht="75">
      <c r="A240" s="8">
        <f t="shared" ref="A240:A250" si="256">+A239+1</f>
        <v>3</v>
      </c>
      <c r="B240" s="319" t="s">
        <v>477</v>
      </c>
      <c r="C240" s="8" t="s">
        <v>478</v>
      </c>
      <c r="D240" s="8"/>
      <c r="E240" s="8" t="s">
        <v>94</v>
      </c>
      <c r="F240" s="8" t="s">
        <v>53</v>
      </c>
      <c r="G240" s="425">
        <f t="shared" si="251"/>
        <v>468.3</v>
      </c>
      <c r="H240" s="425">
        <v>446</v>
      </c>
      <c r="I240" s="425">
        <v>22.3</v>
      </c>
      <c r="J240" s="431">
        <v>0</v>
      </c>
      <c r="K240" s="460"/>
      <c r="L240" s="431"/>
      <c r="M240" s="431"/>
      <c r="N240" s="460">
        <f>+O240+P240</f>
        <v>72.099999999999994</v>
      </c>
      <c r="O240" s="431">
        <f>+R240-H240</f>
        <v>64.25</v>
      </c>
      <c r="P240" s="431">
        <f>+S240-I240</f>
        <v>7.8499999999999979</v>
      </c>
      <c r="Q240" s="444">
        <v>540.4</v>
      </c>
      <c r="R240" s="431">
        <v>510.25</v>
      </c>
      <c r="S240" s="431">
        <v>30.15</v>
      </c>
      <c r="T240" s="431"/>
      <c r="U240" s="431">
        <f t="shared" si="253"/>
        <v>540.4</v>
      </c>
      <c r="V240" s="431">
        <f t="shared" si="254"/>
        <v>510.25</v>
      </c>
      <c r="W240" s="431">
        <f t="shared" si="254"/>
        <v>30.15</v>
      </c>
      <c r="X240" s="425">
        <f t="shared" si="252"/>
        <v>0</v>
      </c>
      <c r="Y240" s="431"/>
      <c r="Z240" s="431"/>
      <c r="AA240" s="431">
        <f>+AB240+AC240</f>
        <v>540.4</v>
      </c>
      <c r="AB240" s="460">
        <v>510.25</v>
      </c>
      <c r="AC240" s="460">
        <v>30.15</v>
      </c>
      <c r="AD240" s="431"/>
      <c r="AE240" s="460"/>
      <c r="AF240" s="460"/>
      <c r="AG240" s="431"/>
      <c r="AH240" s="460"/>
      <c r="AI240" s="460"/>
      <c r="AJ240" s="431"/>
      <c r="AK240" s="431"/>
      <c r="AL240" s="15"/>
    </row>
    <row r="241" spans="1:41" ht="30">
      <c r="A241" s="8">
        <f t="shared" si="256"/>
        <v>4</v>
      </c>
      <c r="B241" s="319" t="s">
        <v>479</v>
      </c>
      <c r="C241" s="8" t="s">
        <v>472</v>
      </c>
      <c r="D241" s="8"/>
      <c r="E241" s="8" t="s">
        <v>480</v>
      </c>
      <c r="F241" s="8" t="s">
        <v>53</v>
      </c>
      <c r="G241" s="425">
        <f t="shared" si="251"/>
        <v>315</v>
      </c>
      <c r="H241" s="425">
        <v>300</v>
      </c>
      <c r="I241" s="425">
        <v>15</v>
      </c>
      <c r="J241" s="431">
        <v>0</v>
      </c>
      <c r="K241" s="460">
        <f>+L241+M241</f>
        <v>4.9309999999999832</v>
      </c>
      <c r="L241" s="431">
        <f>+H241-R241</f>
        <v>4.9309999999999832</v>
      </c>
      <c r="M241" s="431"/>
      <c r="N241" s="460"/>
      <c r="O241" s="431"/>
      <c r="P241" s="431"/>
      <c r="Q241" s="444">
        <v>310.06900000000002</v>
      </c>
      <c r="R241" s="431">
        <v>295.06900000000002</v>
      </c>
      <c r="S241" s="431">
        <v>15</v>
      </c>
      <c r="T241" s="431"/>
      <c r="U241" s="431">
        <f t="shared" si="253"/>
        <v>310.06900000000002</v>
      </c>
      <c r="V241" s="431">
        <f t="shared" si="254"/>
        <v>295.06900000000002</v>
      </c>
      <c r="W241" s="431">
        <f t="shared" si="254"/>
        <v>15</v>
      </c>
      <c r="X241" s="425">
        <f t="shared" si="252"/>
        <v>0</v>
      </c>
      <c r="Y241" s="431"/>
      <c r="Z241" s="431"/>
      <c r="AA241" s="431">
        <f>+AB241+AC241</f>
        <v>310.06900000000002</v>
      </c>
      <c r="AB241" s="460">
        <f>300-4.931</f>
        <v>295.06900000000002</v>
      </c>
      <c r="AC241" s="460">
        <v>15</v>
      </c>
      <c r="AD241" s="431"/>
      <c r="AE241" s="460"/>
      <c r="AF241" s="460"/>
      <c r="AG241" s="431"/>
      <c r="AH241" s="460"/>
      <c r="AI241" s="460"/>
      <c r="AJ241" s="431"/>
      <c r="AK241" s="431"/>
      <c r="AL241" s="15"/>
    </row>
    <row r="242" spans="1:41" ht="30">
      <c r="A242" s="8">
        <f t="shared" si="256"/>
        <v>5</v>
      </c>
      <c r="B242" s="319" t="s">
        <v>484</v>
      </c>
      <c r="C242" s="8" t="s">
        <v>482</v>
      </c>
      <c r="D242" s="8"/>
      <c r="E242" s="8" t="s">
        <v>483</v>
      </c>
      <c r="F242" s="8" t="s">
        <v>53</v>
      </c>
      <c r="G242" s="425">
        <f t="shared" si="251"/>
        <v>1050</v>
      </c>
      <c r="H242" s="425">
        <v>1000</v>
      </c>
      <c r="I242" s="425">
        <v>50</v>
      </c>
      <c r="J242" s="431">
        <v>0</v>
      </c>
      <c r="K242" s="460">
        <f>+L242+M242</f>
        <v>3.5406000000000404</v>
      </c>
      <c r="L242" s="431">
        <f>+H242-R242</f>
        <v>3.5406000000000404</v>
      </c>
      <c r="M242" s="431"/>
      <c r="N242" s="460"/>
      <c r="O242" s="431"/>
      <c r="P242" s="431"/>
      <c r="Q242" s="444">
        <v>1046.4594</v>
      </c>
      <c r="R242" s="431">
        <v>996.45939999999996</v>
      </c>
      <c r="S242" s="431">
        <v>50</v>
      </c>
      <c r="T242" s="431"/>
      <c r="U242" s="431">
        <f t="shared" si="253"/>
        <v>1046.4594</v>
      </c>
      <c r="V242" s="431">
        <f t="shared" si="254"/>
        <v>996.45939999999996</v>
      </c>
      <c r="W242" s="431">
        <f t="shared" si="254"/>
        <v>50</v>
      </c>
      <c r="X242" s="425">
        <f t="shared" si="252"/>
        <v>0</v>
      </c>
      <c r="Y242" s="431"/>
      <c r="Z242" s="431"/>
      <c r="AA242" s="431">
        <f>+AB242+AC242</f>
        <v>1046.4594</v>
      </c>
      <c r="AB242" s="460">
        <f>1000-3.5406</f>
        <v>996.45939999999996</v>
      </c>
      <c r="AC242" s="460">
        <v>50</v>
      </c>
      <c r="AD242" s="431"/>
      <c r="AE242" s="460"/>
      <c r="AF242" s="460"/>
      <c r="AG242" s="431"/>
      <c r="AH242" s="460"/>
      <c r="AI242" s="460"/>
      <c r="AJ242" s="431"/>
      <c r="AK242" s="431"/>
      <c r="AL242" s="15"/>
    </row>
    <row r="243" spans="1:41" ht="30">
      <c r="A243" s="8">
        <f t="shared" si="256"/>
        <v>6</v>
      </c>
      <c r="B243" s="319" t="s">
        <v>1158</v>
      </c>
      <c r="C243" s="8" t="s">
        <v>478</v>
      </c>
      <c r="D243" s="8"/>
      <c r="E243" s="8" t="s">
        <v>483</v>
      </c>
      <c r="F243" s="8" t="s">
        <v>54</v>
      </c>
      <c r="G243" s="425">
        <f>H243+I243</f>
        <v>1323</v>
      </c>
      <c r="H243" s="425">
        <v>1260</v>
      </c>
      <c r="I243" s="425">
        <v>63</v>
      </c>
      <c r="J243" s="431">
        <v>0</v>
      </c>
      <c r="K243" s="460">
        <f>+L243+M243</f>
        <v>9.2000000000000455</v>
      </c>
      <c r="L243" s="431">
        <f>+H243-R243</f>
        <v>9.2000000000000455</v>
      </c>
      <c r="M243" s="431"/>
      <c r="N243" s="460">
        <f>+O243+P243</f>
        <v>9.2999999999999972</v>
      </c>
      <c r="O243" s="431"/>
      <c r="P243" s="431">
        <f>+S243-I243</f>
        <v>9.2999999999999972</v>
      </c>
      <c r="Q243" s="444">
        <v>1323.1</v>
      </c>
      <c r="R243" s="431">
        <v>1250.8</v>
      </c>
      <c r="S243" s="431">
        <v>72.3</v>
      </c>
      <c r="T243" s="138" t="s">
        <v>1165</v>
      </c>
      <c r="U243" s="431">
        <f>+V243+W243</f>
        <v>1323.1</v>
      </c>
      <c r="V243" s="431">
        <f>+Y243+AB243+AE243</f>
        <v>1250.8</v>
      </c>
      <c r="W243" s="431">
        <f>+Z243+AC243+AF243</f>
        <v>72.3</v>
      </c>
      <c r="X243" s="425">
        <f>Y243+Z243</f>
        <v>0</v>
      </c>
      <c r="Y243" s="431"/>
      <c r="Z243" s="431"/>
      <c r="AA243" s="431"/>
      <c r="AB243" s="460"/>
      <c r="AC243" s="460"/>
      <c r="AD243" s="431">
        <f>+AE243+AF243</f>
        <v>1323.1</v>
      </c>
      <c r="AE243" s="460">
        <v>1250.8</v>
      </c>
      <c r="AF243" s="460">
        <v>72.3</v>
      </c>
      <c r="AG243" s="431"/>
      <c r="AH243" s="460"/>
      <c r="AI243" s="460"/>
      <c r="AJ243" s="431"/>
      <c r="AK243" s="431"/>
      <c r="AL243" s="15"/>
    </row>
    <row r="244" spans="1:41" ht="75">
      <c r="A244" s="8">
        <f t="shared" si="256"/>
        <v>7</v>
      </c>
      <c r="B244" s="319" t="s">
        <v>494</v>
      </c>
      <c r="C244" s="8" t="s">
        <v>495</v>
      </c>
      <c r="D244" s="8"/>
      <c r="E244" s="8" t="s">
        <v>496</v>
      </c>
      <c r="F244" s="8" t="s">
        <v>54</v>
      </c>
      <c r="G244" s="425">
        <f>H244+I244</f>
        <v>1050</v>
      </c>
      <c r="H244" s="425">
        <v>1000</v>
      </c>
      <c r="I244" s="425">
        <v>50</v>
      </c>
      <c r="J244" s="431"/>
      <c r="K244" s="460"/>
      <c r="L244" s="431"/>
      <c r="M244" s="431"/>
      <c r="N244" s="460">
        <f>+O244+P244</f>
        <v>105.90000000000009</v>
      </c>
      <c r="O244" s="431">
        <f>+R244-H244</f>
        <v>91.900000000000091</v>
      </c>
      <c r="P244" s="431">
        <f>+S244-I244</f>
        <v>14</v>
      </c>
      <c r="Q244" s="444">
        <v>1155.9000000000001</v>
      </c>
      <c r="R244" s="431">
        <v>1091.9000000000001</v>
      </c>
      <c r="S244" s="431">
        <v>64</v>
      </c>
      <c r="T244" s="431"/>
      <c r="U244" s="431">
        <f>+V244+W244</f>
        <v>1155.9000000000001</v>
      </c>
      <c r="V244" s="431">
        <f>+Y244+AB244+AE244</f>
        <v>1091.9000000000001</v>
      </c>
      <c r="W244" s="431">
        <f>+Z244+AC244+AF244</f>
        <v>64</v>
      </c>
      <c r="X244" s="425">
        <f>Y244+Z244</f>
        <v>0</v>
      </c>
      <c r="Y244" s="431"/>
      <c r="Z244" s="431"/>
      <c r="AA244" s="431"/>
      <c r="AB244" s="460"/>
      <c r="AC244" s="460"/>
      <c r="AD244" s="431">
        <f>+AE244+AF244</f>
        <v>1155.9000000000001</v>
      </c>
      <c r="AE244" s="460">
        <v>1091.9000000000001</v>
      </c>
      <c r="AF244" s="460">
        <v>64</v>
      </c>
      <c r="AG244" s="431"/>
      <c r="AH244" s="460"/>
      <c r="AI244" s="460"/>
      <c r="AJ244" s="431"/>
      <c r="AK244" s="431"/>
      <c r="AL244" s="15"/>
    </row>
    <row r="245" spans="1:41" ht="75">
      <c r="A245" s="8">
        <f t="shared" si="256"/>
        <v>8</v>
      </c>
      <c r="B245" s="319" t="s">
        <v>485</v>
      </c>
      <c r="C245" s="8" t="s">
        <v>486</v>
      </c>
      <c r="D245" s="8"/>
      <c r="E245" s="8" t="s">
        <v>128</v>
      </c>
      <c r="F245" s="8" t="s">
        <v>55</v>
      </c>
      <c r="G245" s="425">
        <f t="shared" si="251"/>
        <v>525</v>
      </c>
      <c r="H245" s="425">
        <v>500</v>
      </c>
      <c r="I245" s="425">
        <v>25</v>
      </c>
      <c r="J245" s="431"/>
      <c r="K245" s="460">
        <f t="shared" ref="K245:K248" si="257">+G245-Q245</f>
        <v>0</v>
      </c>
      <c r="L245" s="431"/>
      <c r="M245" s="431"/>
      <c r="N245" s="460"/>
      <c r="O245" s="431"/>
      <c r="P245" s="431"/>
      <c r="Q245" s="431">
        <f>+R245+S245</f>
        <v>525</v>
      </c>
      <c r="R245" s="460">
        <v>500</v>
      </c>
      <c r="S245" s="460">
        <v>25</v>
      </c>
      <c r="T245" s="431"/>
      <c r="U245" s="431">
        <f t="shared" si="253"/>
        <v>0</v>
      </c>
      <c r="V245" s="431">
        <f t="shared" si="254"/>
        <v>0</v>
      </c>
      <c r="W245" s="431">
        <f t="shared" si="254"/>
        <v>0</v>
      </c>
      <c r="X245" s="425">
        <f t="shared" si="252"/>
        <v>0</v>
      </c>
      <c r="Y245" s="431"/>
      <c r="Z245" s="431"/>
      <c r="AA245" s="431"/>
      <c r="AB245" s="460"/>
      <c r="AC245" s="460"/>
      <c r="AD245" s="431"/>
      <c r="AE245" s="460"/>
      <c r="AF245" s="460"/>
      <c r="AG245" s="431">
        <f>+AH245+AI245</f>
        <v>525</v>
      </c>
      <c r="AH245" s="460">
        <v>500</v>
      </c>
      <c r="AI245" s="460">
        <v>25</v>
      </c>
      <c r="AJ245" s="431"/>
      <c r="AK245" s="431"/>
      <c r="AL245" s="15"/>
    </row>
    <row r="246" spans="1:41" ht="75">
      <c r="A246" s="8">
        <f t="shared" si="256"/>
        <v>9</v>
      </c>
      <c r="B246" s="319" t="s">
        <v>489</v>
      </c>
      <c r="C246" s="8" t="s">
        <v>472</v>
      </c>
      <c r="D246" s="8"/>
      <c r="E246" s="8" t="s">
        <v>159</v>
      </c>
      <c r="F246" s="8" t="s">
        <v>55</v>
      </c>
      <c r="G246" s="425">
        <f t="shared" si="251"/>
        <v>509.25</v>
      </c>
      <c r="H246" s="425">
        <v>485</v>
      </c>
      <c r="I246" s="425">
        <v>24.25</v>
      </c>
      <c r="J246" s="431"/>
      <c r="K246" s="460">
        <f t="shared" si="257"/>
        <v>0</v>
      </c>
      <c r="L246" s="431"/>
      <c r="M246" s="431"/>
      <c r="N246" s="460"/>
      <c r="O246" s="431"/>
      <c r="P246" s="431"/>
      <c r="Q246" s="425">
        <f t="shared" ref="Q246:Q247" si="258">R246+S246</f>
        <v>509.25</v>
      </c>
      <c r="R246" s="425">
        <v>485</v>
      </c>
      <c r="S246" s="425">
        <v>24.25</v>
      </c>
      <c r="T246" s="431"/>
      <c r="U246" s="431">
        <f t="shared" si="253"/>
        <v>0</v>
      </c>
      <c r="V246" s="431">
        <f t="shared" si="254"/>
        <v>0</v>
      </c>
      <c r="W246" s="431">
        <f t="shared" si="254"/>
        <v>0</v>
      </c>
      <c r="X246" s="425">
        <f t="shared" si="252"/>
        <v>0</v>
      </c>
      <c r="Y246" s="431"/>
      <c r="Z246" s="431"/>
      <c r="AA246" s="431"/>
      <c r="AB246" s="460"/>
      <c r="AC246" s="460"/>
      <c r="AD246" s="431"/>
      <c r="AE246" s="460"/>
      <c r="AF246" s="460"/>
      <c r="AG246" s="425">
        <f t="shared" ref="AG246:AG247" si="259">AH246+AI246</f>
        <v>509.25</v>
      </c>
      <c r="AH246" s="425">
        <v>485</v>
      </c>
      <c r="AI246" s="425">
        <v>24.25</v>
      </c>
      <c r="AJ246" s="431"/>
      <c r="AK246" s="431"/>
      <c r="AL246" s="15"/>
    </row>
    <row r="247" spans="1:41" ht="45">
      <c r="A247" s="8">
        <f t="shared" si="256"/>
        <v>10</v>
      </c>
      <c r="B247" s="319" t="s">
        <v>490</v>
      </c>
      <c r="C247" s="8" t="s">
        <v>1176</v>
      </c>
      <c r="D247" s="8"/>
      <c r="E247" s="8" t="s">
        <v>491</v>
      </c>
      <c r="F247" s="8" t="s">
        <v>55</v>
      </c>
      <c r="G247" s="425">
        <f t="shared" si="251"/>
        <v>525</v>
      </c>
      <c r="H247" s="425">
        <v>500</v>
      </c>
      <c r="I247" s="425">
        <v>25</v>
      </c>
      <c r="J247" s="431"/>
      <c r="K247" s="460"/>
      <c r="L247" s="431"/>
      <c r="M247" s="431"/>
      <c r="N247" s="460">
        <f>+O247+P247</f>
        <v>197.26160000000004</v>
      </c>
      <c r="O247" s="431">
        <f>+R247-H247</f>
        <v>197.26160000000004</v>
      </c>
      <c r="P247" s="431">
        <f>+S247-I247</f>
        <v>0</v>
      </c>
      <c r="Q247" s="425">
        <f t="shared" si="258"/>
        <v>722.26160000000004</v>
      </c>
      <c r="R247" s="425">
        <v>697.26160000000004</v>
      </c>
      <c r="S247" s="425">
        <v>25</v>
      </c>
      <c r="T247" s="431"/>
      <c r="U247" s="431">
        <f t="shared" si="253"/>
        <v>0</v>
      </c>
      <c r="V247" s="431">
        <f t="shared" si="254"/>
        <v>0</v>
      </c>
      <c r="W247" s="431">
        <f t="shared" si="254"/>
        <v>0</v>
      </c>
      <c r="X247" s="425">
        <f t="shared" si="252"/>
        <v>0</v>
      </c>
      <c r="Y247" s="431"/>
      <c r="Z247" s="431"/>
      <c r="AA247" s="431"/>
      <c r="AB247" s="460"/>
      <c r="AC247" s="460"/>
      <c r="AD247" s="431"/>
      <c r="AE247" s="460"/>
      <c r="AF247" s="460"/>
      <c r="AG247" s="425">
        <f t="shared" si="259"/>
        <v>722.26160000000004</v>
      </c>
      <c r="AH247" s="425">
        <v>697.26160000000004</v>
      </c>
      <c r="AI247" s="425">
        <v>25</v>
      </c>
      <c r="AJ247" s="431"/>
      <c r="AK247" s="431"/>
      <c r="AL247" s="15"/>
    </row>
    <row r="248" spans="1:41" ht="45">
      <c r="A248" s="8">
        <f t="shared" si="256"/>
        <v>11</v>
      </c>
      <c r="B248" s="319" t="s">
        <v>1175</v>
      </c>
      <c r="C248" s="8" t="s">
        <v>1176</v>
      </c>
      <c r="D248" s="8"/>
      <c r="E248" s="8" t="s">
        <v>493</v>
      </c>
      <c r="F248" s="8" t="s">
        <v>55</v>
      </c>
      <c r="G248" s="425">
        <f t="shared" si="251"/>
        <v>630</v>
      </c>
      <c r="H248" s="425">
        <v>600</v>
      </c>
      <c r="I248" s="425">
        <v>30</v>
      </c>
      <c r="J248" s="431"/>
      <c r="K248" s="460">
        <f t="shared" si="257"/>
        <v>0</v>
      </c>
      <c r="L248" s="431"/>
      <c r="M248" s="431"/>
      <c r="N248" s="460"/>
      <c r="O248" s="431"/>
      <c r="P248" s="431"/>
      <c r="Q248" s="425">
        <f>R248+S248</f>
        <v>630</v>
      </c>
      <c r="R248" s="425">
        <v>600</v>
      </c>
      <c r="S248" s="425">
        <v>30</v>
      </c>
      <c r="T248" s="138" t="s">
        <v>1165</v>
      </c>
      <c r="U248" s="431">
        <f t="shared" si="253"/>
        <v>0</v>
      </c>
      <c r="V248" s="431">
        <f t="shared" si="254"/>
        <v>0</v>
      </c>
      <c r="W248" s="431">
        <f t="shared" si="254"/>
        <v>0</v>
      </c>
      <c r="X248" s="425">
        <f t="shared" si="252"/>
        <v>0</v>
      </c>
      <c r="Y248" s="431"/>
      <c r="Z248" s="431"/>
      <c r="AA248" s="431"/>
      <c r="AB248" s="460"/>
      <c r="AC248" s="460"/>
      <c r="AD248" s="431"/>
      <c r="AE248" s="460"/>
      <c r="AF248" s="460"/>
      <c r="AG248" s="425">
        <f>AH248+AI248</f>
        <v>630</v>
      </c>
      <c r="AH248" s="425">
        <v>600</v>
      </c>
      <c r="AI248" s="425">
        <v>30</v>
      </c>
      <c r="AJ248" s="431"/>
      <c r="AK248" s="431"/>
      <c r="AL248" s="15"/>
    </row>
    <row r="249" spans="1:41" ht="75">
      <c r="A249" s="8">
        <f t="shared" si="256"/>
        <v>12</v>
      </c>
      <c r="B249" s="319" t="s">
        <v>986</v>
      </c>
      <c r="C249" s="8" t="s">
        <v>498</v>
      </c>
      <c r="D249" s="8"/>
      <c r="E249" s="8" t="s">
        <v>326</v>
      </c>
      <c r="F249" s="8" t="s">
        <v>55</v>
      </c>
      <c r="G249" s="425">
        <f t="shared" si="251"/>
        <v>996.69</v>
      </c>
      <c r="H249" s="425">
        <v>949.23</v>
      </c>
      <c r="I249" s="425">
        <v>47.46</v>
      </c>
      <c r="J249" s="431"/>
      <c r="K249" s="460">
        <f>+L249+M249</f>
        <v>19</v>
      </c>
      <c r="L249" s="431">
        <f>+H249-R249</f>
        <v>0</v>
      </c>
      <c r="M249" s="431">
        <f>+I249-S249</f>
        <v>19</v>
      </c>
      <c r="N249" s="460"/>
      <c r="O249" s="431"/>
      <c r="P249" s="431"/>
      <c r="Q249" s="425">
        <f t="shared" ref="Q249" si="260">R249+S249</f>
        <v>977.69</v>
      </c>
      <c r="R249" s="425">
        <v>949.23</v>
      </c>
      <c r="S249" s="425">
        <v>28.46</v>
      </c>
      <c r="T249" s="431"/>
      <c r="U249" s="431">
        <f t="shared" si="253"/>
        <v>0</v>
      </c>
      <c r="V249" s="431">
        <f t="shared" si="254"/>
        <v>0</v>
      </c>
      <c r="W249" s="431">
        <f t="shared" si="254"/>
        <v>0</v>
      </c>
      <c r="X249" s="425">
        <f t="shared" si="252"/>
        <v>0</v>
      </c>
      <c r="Y249" s="431"/>
      <c r="Z249" s="431"/>
      <c r="AA249" s="431"/>
      <c r="AB249" s="460"/>
      <c r="AC249" s="460"/>
      <c r="AD249" s="431"/>
      <c r="AE249" s="460"/>
      <c r="AF249" s="460"/>
      <c r="AG249" s="425">
        <f t="shared" ref="AG249" si="261">AH249+AI249</f>
        <v>977.69</v>
      </c>
      <c r="AH249" s="425">
        <v>949.23</v>
      </c>
      <c r="AI249" s="425">
        <v>28.46</v>
      </c>
      <c r="AJ249" s="431"/>
      <c r="AK249" s="431"/>
      <c r="AL249" s="15"/>
    </row>
    <row r="250" spans="1:41" ht="30">
      <c r="A250" s="8">
        <f t="shared" si="256"/>
        <v>13</v>
      </c>
      <c r="B250" s="319" t="s">
        <v>487</v>
      </c>
      <c r="C250" s="8" t="s">
        <v>472</v>
      </c>
      <c r="D250" s="8"/>
      <c r="E250" s="8" t="s">
        <v>488</v>
      </c>
      <c r="F250" s="8" t="s">
        <v>55</v>
      </c>
      <c r="G250" s="425">
        <f t="shared" si="251"/>
        <v>420</v>
      </c>
      <c r="H250" s="425">
        <v>400</v>
      </c>
      <c r="I250" s="425">
        <v>20</v>
      </c>
      <c r="J250" s="431"/>
      <c r="K250" s="425">
        <f t="shared" ref="K250" si="262">L250+M250</f>
        <v>420</v>
      </c>
      <c r="L250" s="425">
        <v>400</v>
      </c>
      <c r="M250" s="425">
        <v>20</v>
      </c>
      <c r="N250" s="460"/>
      <c r="O250" s="431"/>
      <c r="P250" s="431"/>
      <c r="Q250" s="431"/>
      <c r="R250" s="460"/>
      <c r="S250" s="460"/>
      <c r="T250" s="513" t="s">
        <v>1177</v>
      </c>
      <c r="U250" s="431">
        <f t="shared" si="253"/>
        <v>0</v>
      </c>
      <c r="V250" s="431">
        <f t="shared" si="254"/>
        <v>0</v>
      </c>
      <c r="W250" s="431">
        <f t="shared" si="254"/>
        <v>0</v>
      </c>
      <c r="X250" s="425">
        <f t="shared" si="252"/>
        <v>0</v>
      </c>
      <c r="Y250" s="431"/>
      <c r="Z250" s="431"/>
      <c r="AA250" s="431"/>
      <c r="AB250" s="460"/>
      <c r="AC250" s="460"/>
      <c r="AD250" s="431"/>
      <c r="AE250" s="460"/>
      <c r="AF250" s="460"/>
      <c r="AG250" s="431"/>
      <c r="AH250" s="460"/>
      <c r="AI250" s="460"/>
      <c r="AJ250" s="431"/>
      <c r="AK250" s="431"/>
      <c r="AL250" s="15"/>
    </row>
    <row r="251" spans="1:41" s="14" customFormat="1" ht="23.25" customHeight="1">
      <c r="A251" s="4" t="s">
        <v>1003</v>
      </c>
      <c r="B251" s="483" t="s">
        <v>500</v>
      </c>
      <c r="C251" s="402"/>
      <c r="D251" s="402"/>
      <c r="E251" s="401">
        <v>0</v>
      </c>
      <c r="F251" s="401"/>
      <c r="G251" s="426">
        <f>SUM(G252:G283)</f>
        <v>11087.65</v>
      </c>
      <c r="H251" s="426">
        <f t="shared" ref="H251:AK251" si="263">SUM(H252:H283)</f>
        <v>10562.25</v>
      </c>
      <c r="I251" s="426">
        <f t="shared" si="263"/>
        <v>525.4</v>
      </c>
      <c r="J251" s="426">
        <f t="shared" si="263"/>
        <v>0</v>
      </c>
      <c r="K251" s="426">
        <f t="shared" si="263"/>
        <v>2042.37</v>
      </c>
      <c r="L251" s="426">
        <f t="shared" si="263"/>
        <v>1931.46</v>
      </c>
      <c r="M251" s="426">
        <f t="shared" si="263"/>
        <v>110.91</v>
      </c>
      <c r="N251" s="426">
        <f t="shared" si="263"/>
        <v>2042.37</v>
      </c>
      <c r="O251" s="426">
        <f t="shared" si="263"/>
        <v>1931.46</v>
      </c>
      <c r="P251" s="426">
        <f t="shared" si="263"/>
        <v>110.91</v>
      </c>
      <c r="Q251" s="426">
        <f t="shared" si="263"/>
        <v>11087.65</v>
      </c>
      <c r="R251" s="426">
        <f t="shared" si="263"/>
        <v>10562.249999999998</v>
      </c>
      <c r="S251" s="426">
        <f t="shared" si="263"/>
        <v>525.4</v>
      </c>
      <c r="T251" s="426"/>
      <c r="U251" s="426">
        <f t="shared" si="263"/>
        <v>7403.64</v>
      </c>
      <c r="V251" s="426">
        <f t="shared" si="263"/>
        <v>7022.44</v>
      </c>
      <c r="W251" s="426">
        <f t="shared" si="263"/>
        <v>381.2</v>
      </c>
      <c r="X251" s="426">
        <f t="shared" si="263"/>
        <v>1995</v>
      </c>
      <c r="Y251" s="426">
        <f t="shared" si="263"/>
        <v>1901</v>
      </c>
      <c r="Z251" s="426">
        <f t="shared" si="263"/>
        <v>94</v>
      </c>
      <c r="AA251" s="426">
        <f t="shared" si="263"/>
        <v>2686.14</v>
      </c>
      <c r="AB251" s="426">
        <f t="shared" si="263"/>
        <v>2548.54</v>
      </c>
      <c r="AC251" s="426">
        <f t="shared" si="263"/>
        <v>137.6</v>
      </c>
      <c r="AD251" s="426">
        <f t="shared" si="263"/>
        <v>2722.5</v>
      </c>
      <c r="AE251" s="426">
        <f t="shared" si="263"/>
        <v>2572.9</v>
      </c>
      <c r="AF251" s="426">
        <f t="shared" si="263"/>
        <v>149.60000000000002</v>
      </c>
      <c r="AG251" s="426">
        <f t="shared" si="263"/>
        <v>3684.0099999999998</v>
      </c>
      <c r="AH251" s="426">
        <f t="shared" si="263"/>
        <v>3539.81</v>
      </c>
      <c r="AI251" s="426">
        <f t="shared" si="263"/>
        <v>144.20000000000002</v>
      </c>
      <c r="AJ251" s="426"/>
      <c r="AK251" s="426">
        <f t="shared" si="263"/>
        <v>0</v>
      </c>
      <c r="AL251" s="16"/>
      <c r="AM251" s="357">
        <f>+'NĂM 2022'!K78+'NĂM 2023'!N98+'NĂM 2024'!J90+'NĂM 2025'!J86</f>
        <v>11087.65</v>
      </c>
      <c r="AN251" s="357">
        <f>+'NĂM 2022'!L78+'NĂM 2023'!O98+'NĂM 2024'!K90+'NĂM 2025'!K86</f>
        <v>10562.25</v>
      </c>
      <c r="AO251" s="357">
        <f>+'NĂM 2022'!M78+'NĂM 2023'!P98+'NĂM 2024'!L90+'NĂM 2025'!L86</f>
        <v>525.4</v>
      </c>
    </row>
    <row r="252" spans="1:41" ht="75">
      <c r="A252" s="8">
        <v>1</v>
      </c>
      <c r="B252" s="319" t="s">
        <v>501</v>
      </c>
      <c r="C252" s="8" t="s">
        <v>502</v>
      </c>
      <c r="D252" s="8"/>
      <c r="E252" s="8" t="s">
        <v>94</v>
      </c>
      <c r="F252" s="8" t="s">
        <v>52</v>
      </c>
      <c r="G252" s="481">
        <f>H252+I252</f>
        <v>430.5</v>
      </c>
      <c r="H252" s="481">
        <v>410</v>
      </c>
      <c r="I252" s="481">
        <v>20.5</v>
      </c>
      <c r="J252" s="487">
        <v>0</v>
      </c>
      <c r="K252" s="461">
        <f>+G252-Q252</f>
        <v>0</v>
      </c>
      <c r="L252" s="487"/>
      <c r="M252" s="487"/>
      <c r="N252" s="461"/>
      <c r="O252" s="487"/>
      <c r="P252" s="487"/>
      <c r="Q252" s="430">
        <f>+R252+S252</f>
        <v>430.5</v>
      </c>
      <c r="R252" s="487">
        <v>410</v>
      </c>
      <c r="S252" s="487">
        <v>20.5</v>
      </c>
      <c r="T252" s="487"/>
      <c r="U252" s="487">
        <f>+V252+W252</f>
        <v>430.5</v>
      </c>
      <c r="V252" s="487">
        <f>+Y252+AB252+AE252</f>
        <v>410</v>
      </c>
      <c r="W252" s="487">
        <f>+Z252+AC252+AF252</f>
        <v>20.5</v>
      </c>
      <c r="X252" s="481">
        <f>Y252+Z252</f>
        <v>430.5</v>
      </c>
      <c r="Y252" s="481">
        <v>410</v>
      </c>
      <c r="Z252" s="481">
        <v>20.5</v>
      </c>
      <c r="AA252" s="481"/>
      <c r="AB252" s="481"/>
      <c r="AC252" s="481"/>
      <c r="AD252" s="481"/>
      <c r="AE252" s="481"/>
      <c r="AF252" s="481"/>
      <c r="AG252" s="481"/>
      <c r="AH252" s="481"/>
      <c r="AI252" s="481"/>
      <c r="AJ252" s="481"/>
      <c r="AK252" s="431"/>
      <c r="AL252" s="15"/>
      <c r="AM252" s="482">
        <f>+G251-U251</f>
        <v>3684.0099999999993</v>
      </c>
      <c r="AN252" s="482">
        <f>+H251-V251</f>
        <v>3539.8100000000004</v>
      </c>
      <c r="AO252" s="482">
        <f>+I251-W251</f>
        <v>144.19999999999999</v>
      </c>
    </row>
    <row r="253" spans="1:41" ht="75">
      <c r="A253" s="8">
        <f>+A252+1</f>
        <v>2</v>
      </c>
      <c r="B253" s="319" t="s">
        <v>503</v>
      </c>
      <c r="C253" s="8" t="s">
        <v>504</v>
      </c>
      <c r="D253" s="8"/>
      <c r="E253" s="8" t="s">
        <v>94</v>
      </c>
      <c r="F253" s="8" t="s">
        <v>52</v>
      </c>
      <c r="G253" s="481">
        <f>H253+I253</f>
        <v>430.5</v>
      </c>
      <c r="H253" s="481">
        <v>410</v>
      </c>
      <c r="I253" s="481">
        <v>20.5</v>
      </c>
      <c r="J253" s="487">
        <v>0</v>
      </c>
      <c r="K253" s="461">
        <f t="shared" ref="K253:K275" si="264">+G253-Q253</f>
        <v>0</v>
      </c>
      <c r="L253" s="487"/>
      <c r="M253" s="487"/>
      <c r="N253" s="461"/>
      <c r="O253" s="487"/>
      <c r="P253" s="487"/>
      <c r="Q253" s="430">
        <f t="shared" ref="Q253:Q274" si="265">+R253+S253</f>
        <v>430.5</v>
      </c>
      <c r="R253" s="487">
        <v>410</v>
      </c>
      <c r="S253" s="487">
        <v>20.5</v>
      </c>
      <c r="T253" s="487"/>
      <c r="U253" s="487">
        <f t="shared" ref="U253:U283" si="266">+V253+W253</f>
        <v>430.5</v>
      </c>
      <c r="V253" s="487">
        <f t="shared" ref="V253:W277" si="267">+Y253+AB253+AE253</f>
        <v>410</v>
      </c>
      <c r="W253" s="487">
        <f t="shared" si="267"/>
        <v>20.5</v>
      </c>
      <c r="X253" s="481">
        <f>Y253+Z253</f>
        <v>430.5</v>
      </c>
      <c r="Y253" s="481">
        <v>410</v>
      </c>
      <c r="Z253" s="481">
        <v>20.5</v>
      </c>
      <c r="AA253" s="481"/>
      <c r="AB253" s="481"/>
      <c r="AC253" s="481"/>
      <c r="AD253" s="481"/>
      <c r="AE253" s="481"/>
      <c r="AF253" s="481"/>
      <c r="AG253" s="481"/>
      <c r="AH253" s="481"/>
      <c r="AI253" s="481"/>
      <c r="AJ253" s="481"/>
      <c r="AK253" s="431"/>
      <c r="AL253" s="15"/>
      <c r="AM253" s="482">
        <f>+AM252-AG251</f>
        <v>0</v>
      </c>
      <c r="AN253" s="482">
        <f t="shared" ref="AN253:AO253" si="268">+AN252-AH251</f>
        <v>0</v>
      </c>
      <c r="AO253" s="482">
        <f t="shared" si="268"/>
        <v>0</v>
      </c>
    </row>
    <row r="254" spans="1:41" ht="75">
      <c r="A254" s="8">
        <f t="shared" ref="A254:A283" si="269">+A253+1</f>
        <v>3</v>
      </c>
      <c r="B254" s="319" t="s">
        <v>505</v>
      </c>
      <c r="C254" s="8" t="s">
        <v>506</v>
      </c>
      <c r="D254" s="8"/>
      <c r="E254" s="8" t="s">
        <v>94</v>
      </c>
      <c r="F254" s="8" t="s">
        <v>52</v>
      </c>
      <c r="G254" s="481">
        <f t="shared" ref="G254:G283" si="270">H254+I254</f>
        <v>430.5</v>
      </c>
      <c r="H254" s="481">
        <v>410</v>
      </c>
      <c r="I254" s="481">
        <v>20.5</v>
      </c>
      <c r="J254" s="487">
        <v>0</v>
      </c>
      <c r="K254" s="461">
        <f t="shared" si="264"/>
        <v>0</v>
      </c>
      <c r="L254" s="487"/>
      <c r="M254" s="487"/>
      <c r="N254" s="461"/>
      <c r="O254" s="487"/>
      <c r="P254" s="487"/>
      <c r="Q254" s="430">
        <f t="shared" si="265"/>
        <v>430.5</v>
      </c>
      <c r="R254" s="487">
        <v>410</v>
      </c>
      <c r="S254" s="487">
        <v>20.5</v>
      </c>
      <c r="T254" s="487"/>
      <c r="U254" s="487">
        <f t="shared" si="266"/>
        <v>430.5</v>
      </c>
      <c r="V254" s="487">
        <f t="shared" si="267"/>
        <v>410</v>
      </c>
      <c r="W254" s="487">
        <f t="shared" si="267"/>
        <v>20.5</v>
      </c>
      <c r="X254" s="481">
        <f>Y254+Z254</f>
        <v>430.5</v>
      </c>
      <c r="Y254" s="481">
        <v>410</v>
      </c>
      <c r="Z254" s="481">
        <v>20.5</v>
      </c>
      <c r="AA254" s="481"/>
      <c r="AB254" s="481"/>
      <c r="AC254" s="481"/>
      <c r="AD254" s="481"/>
      <c r="AE254" s="481"/>
      <c r="AF254" s="481"/>
      <c r="AG254" s="481"/>
      <c r="AH254" s="481"/>
      <c r="AI254" s="481"/>
      <c r="AJ254" s="481"/>
      <c r="AK254" s="431"/>
      <c r="AL254" s="15"/>
    </row>
    <row r="255" spans="1:41" ht="75">
      <c r="A255" s="8">
        <f t="shared" si="269"/>
        <v>4</v>
      </c>
      <c r="B255" s="365" t="s">
        <v>817</v>
      </c>
      <c r="C255" s="8" t="s">
        <v>507</v>
      </c>
      <c r="D255" s="8"/>
      <c r="E255" s="8" t="s">
        <v>159</v>
      </c>
      <c r="F255" s="8" t="s">
        <v>52</v>
      </c>
      <c r="G255" s="481">
        <f>H255+I255</f>
        <v>100.7</v>
      </c>
      <c r="H255" s="481">
        <v>96</v>
      </c>
      <c r="I255" s="481">
        <v>4.7</v>
      </c>
      <c r="J255" s="487">
        <v>0</v>
      </c>
      <c r="K255" s="461">
        <f t="shared" si="264"/>
        <v>0</v>
      </c>
      <c r="L255" s="487"/>
      <c r="M255" s="487"/>
      <c r="N255" s="461"/>
      <c r="O255" s="487"/>
      <c r="P255" s="487"/>
      <c r="Q255" s="430">
        <f t="shared" si="265"/>
        <v>100.7</v>
      </c>
      <c r="R255" s="487">
        <v>96</v>
      </c>
      <c r="S255" s="487">
        <v>4.7</v>
      </c>
      <c r="T255" s="487"/>
      <c r="U255" s="487">
        <f t="shared" si="266"/>
        <v>100.7</v>
      </c>
      <c r="V255" s="487">
        <f t="shared" si="267"/>
        <v>96</v>
      </c>
      <c r="W255" s="487">
        <f t="shared" si="267"/>
        <v>4.7</v>
      </c>
      <c r="X255" s="481">
        <f t="shared" ref="X255:X283" si="271">Y255+Z255</f>
        <v>100.7</v>
      </c>
      <c r="Y255" s="481">
        <v>96</v>
      </c>
      <c r="Z255" s="481">
        <v>4.7</v>
      </c>
      <c r="AA255" s="481"/>
      <c r="AB255" s="481"/>
      <c r="AC255" s="481"/>
      <c r="AD255" s="481"/>
      <c r="AE255" s="481"/>
      <c r="AF255" s="481"/>
      <c r="AG255" s="481"/>
      <c r="AH255" s="481"/>
      <c r="AI255" s="481"/>
      <c r="AJ255" s="481"/>
      <c r="AK255" s="431"/>
      <c r="AL255" s="15"/>
    </row>
    <row r="256" spans="1:41" ht="75">
      <c r="A256" s="8">
        <f t="shared" si="269"/>
        <v>5</v>
      </c>
      <c r="B256" s="319" t="s">
        <v>508</v>
      </c>
      <c r="C256" s="8" t="s">
        <v>509</v>
      </c>
      <c r="D256" s="8"/>
      <c r="E256" s="8" t="s">
        <v>510</v>
      </c>
      <c r="F256" s="8" t="s">
        <v>52</v>
      </c>
      <c r="G256" s="481">
        <f>H256+I256</f>
        <v>503</v>
      </c>
      <c r="H256" s="481">
        <v>480</v>
      </c>
      <c r="I256" s="481">
        <v>23</v>
      </c>
      <c r="J256" s="487">
        <v>0</v>
      </c>
      <c r="K256" s="461">
        <f t="shared" si="264"/>
        <v>0</v>
      </c>
      <c r="L256" s="487"/>
      <c r="M256" s="487"/>
      <c r="N256" s="461"/>
      <c r="O256" s="487"/>
      <c r="P256" s="487"/>
      <c r="Q256" s="430">
        <f t="shared" si="265"/>
        <v>503</v>
      </c>
      <c r="R256" s="487">
        <v>480</v>
      </c>
      <c r="S256" s="487">
        <v>23</v>
      </c>
      <c r="T256" s="487"/>
      <c r="U256" s="487">
        <f t="shared" si="266"/>
        <v>503</v>
      </c>
      <c r="V256" s="487">
        <f t="shared" si="267"/>
        <v>480</v>
      </c>
      <c r="W256" s="487">
        <f t="shared" si="267"/>
        <v>23</v>
      </c>
      <c r="X256" s="481">
        <f>Y256+Z256</f>
        <v>503</v>
      </c>
      <c r="Y256" s="481">
        <v>480</v>
      </c>
      <c r="Z256" s="481">
        <v>23</v>
      </c>
      <c r="AA256" s="481"/>
      <c r="AB256" s="481"/>
      <c r="AC256" s="481"/>
      <c r="AD256" s="481"/>
      <c r="AE256" s="481"/>
      <c r="AF256" s="481"/>
      <c r="AG256" s="481"/>
      <c r="AH256" s="481"/>
      <c r="AI256" s="481"/>
      <c r="AJ256" s="481"/>
      <c r="AK256" s="431"/>
      <c r="AL256" s="15"/>
    </row>
    <row r="257" spans="1:44" ht="75">
      <c r="A257" s="8">
        <f t="shared" si="269"/>
        <v>6</v>
      </c>
      <c r="B257" s="365" t="s">
        <v>818</v>
      </c>
      <c r="C257" s="8" t="s">
        <v>511</v>
      </c>
      <c r="D257" s="8"/>
      <c r="E257" s="8" t="s">
        <v>159</v>
      </c>
      <c r="F257" s="8" t="s">
        <v>52</v>
      </c>
      <c r="G257" s="481">
        <f>H257+I257</f>
        <v>99.8</v>
      </c>
      <c r="H257" s="481">
        <v>95</v>
      </c>
      <c r="I257" s="481">
        <v>4.8</v>
      </c>
      <c r="J257" s="487">
        <v>0</v>
      </c>
      <c r="K257" s="461">
        <f t="shared" si="264"/>
        <v>0</v>
      </c>
      <c r="L257" s="487"/>
      <c r="M257" s="487"/>
      <c r="N257" s="461"/>
      <c r="O257" s="487"/>
      <c r="P257" s="487"/>
      <c r="Q257" s="430">
        <f t="shared" si="265"/>
        <v>99.8</v>
      </c>
      <c r="R257" s="487">
        <v>95</v>
      </c>
      <c r="S257" s="487">
        <v>4.8</v>
      </c>
      <c r="T257" s="487"/>
      <c r="U257" s="487">
        <f t="shared" si="266"/>
        <v>99.8</v>
      </c>
      <c r="V257" s="487">
        <f t="shared" si="267"/>
        <v>95</v>
      </c>
      <c r="W257" s="487">
        <f t="shared" si="267"/>
        <v>4.8</v>
      </c>
      <c r="X257" s="481">
        <f>Y257+Z257</f>
        <v>99.8</v>
      </c>
      <c r="Y257" s="481">
        <v>95</v>
      </c>
      <c r="Z257" s="481">
        <v>4.8</v>
      </c>
      <c r="AA257" s="481"/>
      <c r="AB257" s="481"/>
      <c r="AC257" s="481"/>
      <c r="AD257" s="481"/>
      <c r="AE257" s="481"/>
      <c r="AF257" s="481"/>
      <c r="AG257" s="481"/>
      <c r="AH257" s="481"/>
      <c r="AI257" s="481"/>
      <c r="AJ257" s="481"/>
      <c r="AK257" s="431"/>
      <c r="AL257" s="15"/>
    </row>
    <row r="258" spans="1:44" ht="75">
      <c r="A258" s="8">
        <f t="shared" si="269"/>
        <v>7</v>
      </c>
      <c r="B258" s="319" t="s">
        <v>512</v>
      </c>
      <c r="C258" s="8" t="s">
        <v>513</v>
      </c>
      <c r="D258" s="8"/>
      <c r="E258" s="8" t="s">
        <v>94</v>
      </c>
      <c r="F258" s="8" t="s">
        <v>53</v>
      </c>
      <c r="G258" s="481">
        <f t="shared" si="270"/>
        <v>483</v>
      </c>
      <c r="H258" s="481">
        <v>460</v>
      </c>
      <c r="I258" s="481">
        <v>23</v>
      </c>
      <c r="J258" s="431">
        <v>0</v>
      </c>
      <c r="K258" s="461"/>
      <c r="L258" s="431"/>
      <c r="M258" s="431"/>
      <c r="N258" s="460">
        <f>+O258+P258</f>
        <v>44</v>
      </c>
      <c r="O258" s="431">
        <f t="shared" ref="O258:P261" si="272">+R258-H258</f>
        <v>40</v>
      </c>
      <c r="P258" s="431">
        <f t="shared" si="272"/>
        <v>4</v>
      </c>
      <c r="Q258" s="430">
        <f t="shared" si="265"/>
        <v>527</v>
      </c>
      <c r="R258" s="431">
        <v>500</v>
      </c>
      <c r="S258" s="431">
        <v>27</v>
      </c>
      <c r="T258" s="431"/>
      <c r="U258" s="487">
        <f t="shared" si="266"/>
        <v>527</v>
      </c>
      <c r="V258" s="487">
        <f t="shared" si="267"/>
        <v>500</v>
      </c>
      <c r="W258" s="487">
        <f t="shared" si="267"/>
        <v>27</v>
      </c>
      <c r="X258" s="425">
        <f t="shared" si="271"/>
        <v>0</v>
      </c>
      <c r="Y258" s="431"/>
      <c r="Z258" s="431"/>
      <c r="AA258" s="431">
        <f>+AB258+AC258</f>
        <v>527</v>
      </c>
      <c r="AB258" s="431">
        <v>500</v>
      </c>
      <c r="AC258" s="431">
        <v>27</v>
      </c>
      <c r="AD258" s="431"/>
      <c r="AE258" s="431"/>
      <c r="AF258" s="431"/>
      <c r="AG258" s="431"/>
      <c r="AH258" s="431"/>
      <c r="AI258" s="431"/>
      <c r="AJ258" s="431"/>
      <c r="AK258" s="431"/>
      <c r="AL258" s="15"/>
    </row>
    <row r="259" spans="1:44" ht="75">
      <c r="A259" s="8">
        <f t="shared" si="269"/>
        <v>8</v>
      </c>
      <c r="B259" s="319" t="s">
        <v>514</v>
      </c>
      <c r="C259" s="8" t="s">
        <v>515</v>
      </c>
      <c r="D259" s="8"/>
      <c r="E259" s="8" t="s">
        <v>286</v>
      </c>
      <c r="F259" s="8" t="s">
        <v>53</v>
      </c>
      <c r="G259" s="481">
        <f>H259+I259</f>
        <v>483</v>
      </c>
      <c r="H259" s="481">
        <v>460</v>
      </c>
      <c r="I259" s="481">
        <v>23</v>
      </c>
      <c r="J259" s="431">
        <v>0</v>
      </c>
      <c r="K259" s="461"/>
      <c r="L259" s="431"/>
      <c r="M259" s="431"/>
      <c r="N259" s="460">
        <f>+O259+P259</f>
        <v>44</v>
      </c>
      <c r="O259" s="431">
        <f t="shared" si="272"/>
        <v>40</v>
      </c>
      <c r="P259" s="431">
        <f t="shared" si="272"/>
        <v>4</v>
      </c>
      <c r="Q259" s="430">
        <f t="shared" si="265"/>
        <v>527</v>
      </c>
      <c r="R259" s="431">
        <v>500</v>
      </c>
      <c r="S259" s="431">
        <v>27</v>
      </c>
      <c r="T259" s="431"/>
      <c r="U259" s="487">
        <f t="shared" si="266"/>
        <v>527</v>
      </c>
      <c r="V259" s="487">
        <f t="shared" si="267"/>
        <v>500</v>
      </c>
      <c r="W259" s="487">
        <f t="shared" si="267"/>
        <v>27</v>
      </c>
      <c r="X259" s="425">
        <f t="shared" si="271"/>
        <v>0</v>
      </c>
      <c r="Y259" s="431"/>
      <c r="Z259" s="431"/>
      <c r="AA259" s="431">
        <f>+AB259+AC259</f>
        <v>527</v>
      </c>
      <c r="AB259" s="431">
        <v>500</v>
      </c>
      <c r="AC259" s="431">
        <v>27</v>
      </c>
      <c r="AD259" s="431"/>
      <c r="AE259" s="431"/>
      <c r="AF259" s="431"/>
      <c r="AG259" s="431"/>
      <c r="AH259" s="431"/>
      <c r="AI259" s="431"/>
      <c r="AJ259" s="431"/>
      <c r="AK259" s="431"/>
      <c r="AL259" s="15"/>
    </row>
    <row r="260" spans="1:44" ht="75">
      <c r="A260" s="8">
        <f t="shared" si="269"/>
        <v>9</v>
      </c>
      <c r="B260" s="319" t="s">
        <v>516</v>
      </c>
      <c r="C260" s="8" t="s">
        <v>511</v>
      </c>
      <c r="D260" s="8"/>
      <c r="E260" s="8" t="s">
        <v>94</v>
      </c>
      <c r="F260" s="8" t="s">
        <v>53</v>
      </c>
      <c r="G260" s="481">
        <f t="shared" si="270"/>
        <v>430.5</v>
      </c>
      <c r="H260" s="481">
        <v>410</v>
      </c>
      <c r="I260" s="481">
        <v>20.5</v>
      </c>
      <c r="J260" s="431">
        <v>0</v>
      </c>
      <c r="K260" s="461"/>
      <c r="L260" s="431"/>
      <c r="M260" s="431"/>
      <c r="N260" s="460">
        <f>+O260+P260</f>
        <v>87.9</v>
      </c>
      <c r="O260" s="431">
        <f t="shared" si="272"/>
        <v>80</v>
      </c>
      <c r="P260" s="431">
        <f t="shared" si="272"/>
        <v>7.8999999999999986</v>
      </c>
      <c r="Q260" s="430">
        <f t="shared" si="265"/>
        <v>518.4</v>
      </c>
      <c r="R260" s="431">
        <v>490</v>
      </c>
      <c r="S260" s="431">
        <v>28.4</v>
      </c>
      <c r="T260" s="431"/>
      <c r="U260" s="487">
        <f t="shared" si="266"/>
        <v>518.4</v>
      </c>
      <c r="V260" s="487">
        <f t="shared" si="267"/>
        <v>490</v>
      </c>
      <c r="W260" s="487">
        <f t="shared" si="267"/>
        <v>28.4</v>
      </c>
      <c r="X260" s="425">
        <f t="shared" si="271"/>
        <v>0</v>
      </c>
      <c r="Y260" s="431"/>
      <c r="Z260" s="431"/>
      <c r="AA260" s="431"/>
      <c r="AB260" s="431"/>
      <c r="AC260" s="431"/>
      <c r="AD260" s="431">
        <f>+AE260+AF260</f>
        <v>518.4</v>
      </c>
      <c r="AE260" s="431">
        <v>490</v>
      </c>
      <c r="AF260" s="431">
        <v>28.4</v>
      </c>
      <c r="AG260" s="431"/>
      <c r="AH260" s="431"/>
      <c r="AI260" s="431"/>
      <c r="AJ260" s="431"/>
      <c r="AK260" s="431"/>
      <c r="AL260" s="15"/>
    </row>
    <row r="261" spans="1:44" ht="75">
      <c r="A261" s="8">
        <f t="shared" si="269"/>
        <v>10</v>
      </c>
      <c r="B261" s="319" t="s">
        <v>809</v>
      </c>
      <c r="C261" s="8" t="s">
        <v>334</v>
      </c>
      <c r="D261" s="8"/>
      <c r="E261" s="8" t="s">
        <v>94</v>
      </c>
      <c r="F261" s="8" t="s">
        <v>53</v>
      </c>
      <c r="G261" s="481">
        <f t="shared" si="270"/>
        <v>430.5</v>
      </c>
      <c r="H261" s="481">
        <v>410</v>
      </c>
      <c r="I261" s="481">
        <v>20.5</v>
      </c>
      <c r="J261" s="431">
        <v>0</v>
      </c>
      <c r="K261" s="461"/>
      <c r="L261" s="431"/>
      <c r="M261" s="431"/>
      <c r="N261" s="460">
        <f>+O261+P261</f>
        <v>43.5</v>
      </c>
      <c r="O261" s="431">
        <f t="shared" si="272"/>
        <v>40</v>
      </c>
      <c r="P261" s="431">
        <f t="shared" si="272"/>
        <v>3.5</v>
      </c>
      <c r="Q261" s="430">
        <f t="shared" si="265"/>
        <v>474</v>
      </c>
      <c r="R261" s="431">
        <v>450</v>
      </c>
      <c r="S261" s="431">
        <v>24</v>
      </c>
      <c r="T261" s="431"/>
      <c r="U261" s="487">
        <f t="shared" si="266"/>
        <v>474</v>
      </c>
      <c r="V261" s="487">
        <f t="shared" si="267"/>
        <v>450</v>
      </c>
      <c r="W261" s="487">
        <f t="shared" si="267"/>
        <v>24</v>
      </c>
      <c r="X261" s="425">
        <f t="shared" si="271"/>
        <v>0</v>
      </c>
      <c r="Y261" s="431"/>
      <c r="Z261" s="431"/>
      <c r="AA261" s="431">
        <f>+AB261+AC261</f>
        <v>474</v>
      </c>
      <c r="AB261" s="431">
        <v>450</v>
      </c>
      <c r="AC261" s="431">
        <v>24</v>
      </c>
      <c r="AD261" s="431"/>
      <c r="AE261" s="431"/>
      <c r="AF261" s="431"/>
      <c r="AG261" s="431"/>
      <c r="AH261" s="431"/>
      <c r="AI261" s="431"/>
      <c r="AJ261" s="431"/>
      <c r="AK261" s="431"/>
      <c r="AL261" s="15"/>
    </row>
    <row r="262" spans="1:44" ht="75">
      <c r="A262" s="8">
        <f t="shared" si="269"/>
        <v>11</v>
      </c>
      <c r="B262" s="365" t="s">
        <v>819</v>
      </c>
      <c r="C262" s="364" t="s">
        <v>334</v>
      </c>
      <c r="D262" s="8"/>
      <c r="E262" s="8" t="s">
        <v>159</v>
      </c>
      <c r="F262" s="8" t="s">
        <v>53</v>
      </c>
      <c r="G262" s="481">
        <f t="shared" si="270"/>
        <v>420</v>
      </c>
      <c r="H262" s="481">
        <v>400</v>
      </c>
      <c r="I262" s="481">
        <v>20</v>
      </c>
      <c r="J262" s="431">
        <v>0</v>
      </c>
      <c r="K262" s="461">
        <f>+L262+M262</f>
        <v>209</v>
      </c>
      <c r="L262" s="431">
        <f>+H262-R262</f>
        <v>200</v>
      </c>
      <c r="M262" s="431">
        <f>+I262-S262</f>
        <v>9</v>
      </c>
      <c r="N262" s="460"/>
      <c r="O262" s="431"/>
      <c r="P262" s="431"/>
      <c r="Q262" s="430">
        <f t="shared" si="265"/>
        <v>211</v>
      </c>
      <c r="R262" s="431">
        <v>200</v>
      </c>
      <c r="S262" s="431">
        <v>11</v>
      </c>
      <c r="T262" s="431"/>
      <c r="U262" s="487">
        <f t="shared" si="266"/>
        <v>211</v>
      </c>
      <c r="V262" s="487">
        <f t="shared" si="267"/>
        <v>200</v>
      </c>
      <c r="W262" s="487">
        <f t="shared" si="267"/>
        <v>11</v>
      </c>
      <c r="X262" s="425">
        <f t="shared" si="271"/>
        <v>0</v>
      </c>
      <c r="Y262" s="431"/>
      <c r="Z262" s="431"/>
      <c r="AA262" s="431">
        <f>+AB262+AC262</f>
        <v>211</v>
      </c>
      <c r="AB262" s="431">
        <v>200</v>
      </c>
      <c r="AC262" s="431">
        <v>11</v>
      </c>
      <c r="AD262" s="431"/>
      <c r="AE262" s="431"/>
      <c r="AF262" s="431"/>
      <c r="AG262" s="431"/>
      <c r="AH262" s="431"/>
      <c r="AI262" s="431"/>
      <c r="AJ262" s="431"/>
      <c r="AK262" s="431"/>
      <c r="AL262" s="15"/>
    </row>
    <row r="263" spans="1:44" ht="75">
      <c r="A263" s="8">
        <f t="shared" si="269"/>
        <v>12</v>
      </c>
      <c r="B263" s="365" t="s">
        <v>820</v>
      </c>
      <c r="C263" s="8" t="s">
        <v>511</v>
      </c>
      <c r="D263" s="8"/>
      <c r="E263" s="8" t="s">
        <v>159</v>
      </c>
      <c r="F263" s="8" t="s">
        <v>53</v>
      </c>
      <c r="G263" s="481">
        <f t="shared" si="270"/>
        <v>420</v>
      </c>
      <c r="H263" s="481">
        <v>400</v>
      </c>
      <c r="I263" s="481">
        <v>20</v>
      </c>
      <c r="J263" s="431">
        <v>0</v>
      </c>
      <c r="K263" s="461">
        <f>+L263+M263</f>
        <v>104.85999999999999</v>
      </c>
      <c r="L263" s="431">
        <f>+H263-R263</f>
        <v>101.45999999999998</v>
      </c>
      <c r="M263" s="431">
        <f>+I263-S263</f>
        <v>3.3999999999999986</v>
      </c>
      <c r="N263" s="460"/>
      <c r="O263" s="431"/>
      <c r="P263" s="431"/>
      <c r="Q263" s="430">
        <f t="shared" si="265"/>
        <v>315.14000000000004</v>
      </c>
      <c r="R263" s="431">
        <v>298.54000000000002</v>
      </c>
      <c r="S263" s="431">
        <v>16.600000000000001</v>
      </c>
      <c r="T263" s="431"/>
      <c r="U263" s="487">
        <f t="shared" si="266"/>
        <v>315.14000000000004</v>
      </c>
      <c r="V263" s="487">
        <f t="shared" si="267"/>
        <v>298.54000000000002</v>
      </c>
      <c r="W263" s="487">
        <f t="shared" si="267"/>
        <v>16.600000000000001</v>
      </c>
      <c r="X263" s="425">
        <f t="shared" si="271"/>
        <v>0</v>
      </c>
      <c r="Y263" s="431"/>
      <c r="Z263" s="431"/>
      <c r="AA263" s="431">
        <f>+AB263+AC263</f>
        <v>315.14000000000004</v>
      </c>
      <c r="AB263" s="431">
        <v>298.54000000000002</v>
      </c>
      <c r="AC263" s="431">
        <v>16.600000000000001</v>
      </c>
      <c r="AD263" s="431"/>
      <c r="AE263" s="431"/>
      <c r="AF263" s="431"/>
      <c r="AG263" s="431"/>
      <c r="AH263" s="431"/>
      <c r="AI263" s="431"/>
      <c r="AJ263" s="431"/>
      <c r="AK263" s="431"/>
      <c r="AL263" s="15"/>
    </row>
    <row r="264" spans="1:44" ht="75">
      <c r="A264" s="8">
        <f t="shared" si="269"/>
        <v>13</v>
      </c>
      <c r="B264" s="319" t="s">
        <v>517</v>
      </c>
      <c r="C264" s="8" t="s">
        <v>506</v>
      </c>
      <c r="D264" s="8"/>
      <c r="E264" s="8" t="s">
        <v>159</v>
      </c>
      <c r="F264" s="8" t="s">
        <v>53</v>
      </c>
      <c r="G264" s="481">
        <f t="shared" si="270"/>
        <v>420</v>
      </c>
      <c r="H264" s="481">
        <v>400</v>
      </c>
      <c r="I264" s="481">
        <v>20</v>
      </c>
      <c r="J264" s="431">
        <v>0</v>
      </c>
      <c r="K264" s="461"/>
      <c r="L264" s="431"/>
      <c r="M264" s="431"/>
      <c r="N264" s="460">
        <f>+O264+P264</f>
        <v>212</v>
      </c>
      <c r="O264" s="431">
        <f t="shared" ref="O264:P268" si="273">+R264-H264</f>
        <v>200</v>
      </c>
      <c r="P264" s="431">
        <f t="shared" si="273"/>
        <v>12</v>
      </c>
      <c r="Q264" s="430">
        <f t="shared" si="265"/>
        <v>632</v>
      </c>
      <c r="R264" s="431">
        <v>600</v>
      </c>
      <c r="S264" s="431">
        <v>32</v>
      </c>
      <c r="T264" s="431"/>
      <c r="U264" s="487">
        <f t="shared" si="266"/>
        <v>632</v>
      </c>
      <c r="V264" s="487">
        <f t="shared" si="267"/>
        <v>600</v>
      </c>
      <c r="W264" s="487">
        <f t="shared" si="267"/>
        <v>32</v>
      </c>
      <c r="X264" s="425">
        <f t="shared" si="271"/>
        <v>0</v>
      </c>
      <c r="Y264" s="431"/>
      <c r="Z264" s="431"/>
      <c r="AA264" s="431">
        <f>+AB264+AC264</f>
        <v>632</v>
      </c>
      <c r="AB264" s="431">
        <v>600</v>
      </c>
      <c r="AC264" s="431">
        <v>32</v>
      </c>
      <c r="AD264" s="431"/>
      <c r="AE264" s="431"/>
      <c r="AF264" s="431"/>
      <c r="AG264" s="431"/>
      <c r="AH264" s="431"/>
      <c r="AI264" s="431"/>
      <c r="AJ264" s="431"/>
      <c r="AK264" s="431"/>
      <c r="AL264" s="15"/>
    </row>
    <row r="265" spans="1:44" ht="30">
      <c r="A265" s="8">
        <f t="shared" si="269"/>
        <v>14</v>
      </c>
      <c r="B265" s="319" t="s">
        <v>524</v>
      </c>
      <c r="C265" s="8" t="s">
        <v>513</v>
      </c>
      <c r="D265" s="8"/>
      <c r="E265" s="8" t="s">
        <v>525</v>
      </c>
      <c r="F265" s="8" t="s">
        <v>54</v>
      </c>
      <c r="G265" s="425">
        <f t="shared" si="270"/>
        <v>210</v>
      </c>
      <c r="H265" s="425">
        <v>200</v>
      </c>
      <c r="I265" s="425">
        <v>10</v>
      </c>
      <c r="J265" s="431">
        <v>0</v>
      </c>
      <c r="K265" s="461"/>
      <c r="L265" s="431"/>
      <c r="M265" s="431"/>
      <c r="N265" s="460">
        <f>+O265+P265</f>
        <v>267</v>
      </c>
      <c r="O265" s="431">
        <f t="shared" si="273"/>
        <v>250</v>
      </c>
      <c r="P265" s="431">
        <f t="shared" si="273"/>
        <v>17</v>
      </c>
      <c r="Q265" s="430">
        <f t="shared" si="265"/>
        <v>477</v>
      </c>
      <c r="R265" s="431">
        <v>450</v>
      </c>
      <c r="S265" s="431">
        <v>27</v>
      </c>
      <c r="T265" s="431"/>
      <c r="U265" s="487">
        <f t="shared" si="266"/>
        <v>477</v>
      </c>
      <c r="V265" s="487">
        <f t="shared" si="267"/>
        <v>450</v>
      </c>
      <c r="W265" s="487">
        <f t="shared" si="267"/>
        <v>27</v>
      </c>
      <c r="X265" s="425">
        <f t="shared" si="271"/>
        <v>0</v>
      </c>
      <c r="Y265" s="431"/>
      <c r="Z265" s="431"/>
      <c r="AA265" s="431"/>
      <c r="AB265" s="431"/>
      <c r="AC265" s="431"/>
      <c r="AD265" s="431">
        <f>+AE265+AF265</f>
        <v>477</v>
      </c>
      <c r="AE265" s="431">
        <v>450</v>
      </c>
      <c r="AF265" s="431">
        <v>27</v>
      </c>
      <c r="AG265" s="431"/>
      <c r="AH265" s="431"/>
      <c r="AI265" s="431"/>
      <c r="AJ265" s="431"/>
      <c r="AK265" s="431"/>
      <c r="AL265" s="15"/>
    </row>
    <row r="266" spans="1:44" ht="75">
      <c r="A266" s="8">
        <f t="shared" si="269"/>
        <v>15</v>
      </c>
      <c r="B266" s="365" t="s">
        <v>821</v>
      </c>
      <c r="C266" s="364" t="s">
        <v>334</v>
      </c>
      <c r="D266" s="8"/>
      <c r="E266" s="8" t="s">
        <v>159</v>
      </c>
      <c r="F266" s="8" t="s">
        <v>54</v>
      </c>
      <c r="G266" s="481">
        <f>H266+I266</f>
        <v>452.5</v>
      </c>
      <c r="H266" s="481">
        <v>431</v>
      </c>
      <c r="I266" s="481">
        <v>21.5</v>
      </c>
      <c r="J266" s="431">
        <v>0</v>
      </c>
      <c r="K266" s="461"/>
      <c r="L266" s="431"/>
      <c r="M266" s="431"/>
      <c r="N266" s="460">
        <f>+O266+P266</f>
        <v>322.79999999999995</v>
      </c>
      <c r="O266" s="431">
        <f t="shared" si="273"/>
        <v>301.89999999999998</v>
      </c>
      <c r="P266" s="431">
        <f t="shared" si="273"/>
        <v>20.9</v>
      </c>
      <c r="Q266" s="430">
        <f t="shared" si="265"/>
        <v>775.3</v>
      </c>
      <c r="R266" s="431">
        <v>732.9</v>
      </c>
      <c r="S266" s="431">
        <v>42.4</v>
      </c>
      <c r="T266" s="431"/>
      <c r="U266" s="487">
        <f t="shared" si="266"/>
        <v>775.3</v>
      </c>
      <c r="V266" s="487">
        <f t="shared" si="267"/>
        <v>732.9</v>
      </c>
      <c r="W266" s="487">
        <f t="shared" si="267"/>
        <v>42.4</v>
      </c>
      <c r="X266" s="425">
        <f t="shared" si="271"/>
        <v>0</v>
      </c>
      <c r="Y266" s="431"/>
      <c r="Z266" s="431"/>
      <c r="AA266" s="431"/>
      <c r="AB266" s="431"/>
      <c r="AC266" s="431"/>
      <c r="AD266" s="431">
        <f>+AE266+AF266</f>
        <v>775.3</v>
      </c>
      <c r="AE266" s="431">
        <v>732.9</v>
      </c>
      <c r="AF266" s="431">
        <v>42.4</v>
      </c>
      <c r="AG266" s="431"/>
      <c r="AH266" s="431"/>
      <c r="AI266" s="431"/>
      <c r="AJ266" s="431"/>
      <c r="AK266" s="431"/>
      <c r="AL266" s="15"/>
    </row>
    <row r="267" spans="1:44" s="354" customFormat="1" ht="75">
      <c r="A267" s="8">
        <f t="shared" si="269"/>
        <v>16</v>
      </c>
      <c r="B267" s="319" t="s">
        <v>526</v>
      </c>
      <c r="C267" s="8" t="s">
        <v>515</v>
      </c>
      <c r="D267" s="8"/>
      <c r="E267" s="8" t="s">
        <v>527</v>
      </c>
      <c r="F267" s="8" t="s">
        <v>54</v>
      </c>
      <c r="G267" s="481">
        <f t="shared" si="270"/>
        <v>420</v>
      </c>
      <c r="H267" s="481">
        <v>400</v>
      </c>
      <c r="I267" s="481">
        <v>20</v>
      </c>
      <c r="J267" s="431">
        <v>0</v>
      </c>
      <c r="K267" s="461"/>
      <c r="L267" s="431"/>
      <c r="M267" s="431"/>
      <c r="N267" s="460">
        <f>+O267+P267</f>
        <v>267.5</v>
      </c>
      <c r="O267" s="431">
        <f t="shared" si="273"/>
        <v>250</v>
      </c>
      <c r="P267" s="431">
        <f t="shared" si="273"/>
        <v>17.5</v>
      </c>
      <c r="Q267" s="430">
        <f t="shared" si="265"/>
        <v>687.5</v>
      </c>
      <c r="R267" s="431">
        <v>650</v>
      </c>
      <c r="S267" s="431">
        <v>37.5</v>
      </c>
      <c r="T267" s="431"/>
      <c r="U267" s="487">
        <f t="shared" si="266"/>
        <v>687.5</v>
      </c>
      <c r="V267" s="487">
        <f t="shared" si="267"/>
        <v>650</v>
      </c>
      <c r="W267" s="487">
        <f t="shared" si="267"/>
        <v>37.5</v>
      </c>
      <c r="X267" s="425">
        <f t="shared" si="271"/>
        <v>0</v>
      </c>
      <c r="Y267" s="431"/>
      <c r="Z267" s="431"/>
      <c r="AA267" s="431"/>
      <c r="AB267" s="431"/>
      <c r="AC267" s="431"/>
      <c r="AD267" s="431">
        <f>+AE267+AF267</f>
        <v>687.5</v>
      </c>
      <c r="AE267" s="431">
        <v>650</v>
      </c>
      <c r="AF267" s="431">
        <v>37.5</v>
      </c>
      <c r="AG267" s="431"/>
      <c r="AH267" s="431"/>
      <c r="AI267" s="431"/>
      <c r="AJ267" s="431"/>
      <c r="AK267" s="431"/>
      <c r="AL267" s="15"/>
      <c r="AP267" s="1"/>
      <c r="AQ267" s="1"/>
      <c r="AR267" s="1"/>
    </row>
    <row r="268" spans="1:44" s="354" customFormat="1" ht="30">
      <c r="A268" s="8">
        <f t="shared" si="269"/>
        <v>17</v>
      </c>
      <c r="B268" s="319" t="s">
        <v>536</v>
      </c>
      <c r="C268" s="8" t="s">
        <v>515</v>
      </c>
      <c r="D268" s="8"/>
      <c r="E268" s="8" t="s">
        <v>537</v>
      </c>
      <c r="F268" s="8" t="s">
        <v>54</v>
      </c>
      <c r="G268" s="425">
        <f t="shared" si="270"/>
        <v>210</v>
      </c>
      <c r="H268" s="425">
        <v>200</v>
      </c>
      <c r="I268" s="425">
        <v>10</v>
      </c>
      <c r="J268" s="431">
        <v>0</v>
      </c>
      <c r="K268" s="461"/>
      <c r="L268" s="431"/>
      <c r="M268" s="431"/>
      <c r="N268" s="460">
        <f>+O268+P268</f>
        <v>54.3</v>
      </c>
      <c r="O268" s="431">
        <f t="shared" si="273"/>
        <v>50</v>
      </c>
      <c r="P268" s="431">
        <f t="shared" si="273"/>
        <v>4.3000000000000007</v>
      </c>
      <c r="Q268" s="430">
        <f t="shared" si="265"/>
        <v>264.3</v>
      </c>
      <c r="R268" s="431">
        <v>250</v>
      </c>
      <c r="S268" s="431">
        <v>14.3</v>
      </c>
      <c r="T268" s="431"/>
      <c r="U268" s="487">
        <f t="shared" si="266"/>
        <v>264.3</v>
      </c>
      <c r="V268" s="487">
        <f t="shared" si="267"/>
        <v>250</v>
      </c>
      <c r="W268" s="487">
        <f t="shared" si="267"/>
        <v>14.3</v>
      </c>
      <c r="X268" s="425">
        <f t="shared" si="271"/>
        <v>0</v>
      </c>
      <c r="Y268" s="431"/>
      <c r="Z268" s="431"/>
      <c r="AA268" s="431"/>
      <c r="AB268" s="431"/>
      <c r="AC268" s="431"/>
      <c r="AD268" s="431">
        <f>+AE268+AF268</f>
        <v>264.3</v>
      </c>
      <c r="AE268" s="431">
        <v>250</v>
      </c>
      <c r="AF268" s="431">
        <v>14.3</v>
      </c>
      <c r="AG268" s="431"/>
      <c r="AH268" s="431"/>
      <c r="AI268" s="431"/>
      <c r="AJ268" s="431"/>
      <c r="AK268" s="431"/>
      <c r="AL268" s="15"/>
      <c r="AP268" s="1"/>
      <c r="AQ268" s="1"/>
      <c r="AR268" s="1"/>
    </row>
    <row r="269" spans="1:44" s="354" customFormat="1" ht="30">
      <c r="A269" s="8">
        <f t="shared" si="269"/>
        <v>18</v>
      </c>
      <c r="B269" s="319" t="s">
        <v>518</v>
      </c>
      <c r="C269" s="8" t="s">
        <v>502</v>
      </c>
      <c r="D269" s="8"/>
      <c r="E269" s="8" t="s">
        <v>519</v>
      </c>
      <c r="F269" s="8" t="s">
        <v>55</v>
      </c>
      <c r="G269" s="481">
        <f>H269+I269</f>
        <v>157.5</v>
      </c>
      <c r="H269" s="481">
        <v>150</v>
      </c>
      <c r="I269" s="481">
        <v>7.5</v>
      </c>
      <c r="J269" s="431">
        <v>0</v>
      </c>
      <c r="K269" s="461">
        <f>+L269+M269</f>
        <v>32.61</v>
      </c>
      <c r="L269" s="431">
        <f>+H269-R269</f>
        <v>30</v>
      </c>
      <c r="M269" s="431">
        <f>+I269-S269</f>
        <v>2.6100000000000003</v>
      </c>
      <c r="N269" s="460"/>
      <c r="O269" s="431"/>
      <c r="P269" s="431"/>
      <c r="Q269" s="431">
        <f t="shared" si="265"/>
        <v>124.89</v>
      </c>
      <c r="R269" s="431">
        <v>120</v>
      </c>
      <c r="S269" s="431">
        <v>4.8899999999999997</v>
      </c>
      <c r="T269" s="431"/>
      <c r="U269" s="487">
        <f>+V269+W269</f>
        <v>0</v>
      </c>
      <c r="V269" s="487">
        <f t="shared" si="267"/>
        <v>0</v>
      </c>
      <c r="W269" s="487">
        <f t="shared" si="267"/>
        <v>0</v>
      </c>
      <c r="X269" s="425">
        <f>Y269+Z269</f>
        <v>0</v>
      </c>
      <c r="Y269" s="431"/>
      <c r="Z269" s="431"/>
      <c r="AA269" s="431"/>
      <c r="AB269" s="431"/>
      <c r="AC269" s="431"/>
      <c r="AD269" s="431"/>
      <c r="AE269" s="431"/>
      <c r="AF269" s="431"/>
      <c r="AG269" s="431">
        <f t="shared" ref="AG269:AG274" si="274">+AH269+AI269</f>
        <v>124.89</v>
      </c>
      <c r="AH269" s="431">
        <v>120</v>
      </c>
      <c r="AI269" s="431">
        <v>4.8899999999999997</v>
      </c>
      <c r="AJ269" s="431"/>
      <c r="AK269" s="431"/>
      <c r="AL269" s="15"/>
      <c r="AP269" s="1"/>
      <c r="AQ269" s="1"/>
      <c r="AR269" s="1"/>
    </row>
    <row r="270" spans="1:44" s="354" customFormat="1" ht="75">
      <c r="A270" s="8">
        <f t="shared" si="269"/>
        <v>19</v>
      </c>
      <c r="B270" s="365" t="s">
        <v>822</v>
      </c>
      <c r="C270" s="8" t="s">
        <v>511</v>
      </c>
      <c r="D270" s="8"/>
      <c r="E270" s="8" t="s">
        <v>159</v>
      </c>
      <c r="F270" s="8" t="s">
        <v>55</v>
      </c>
      <c r="G270" s="481">
        <f>H270+I270</f>
        <v>420</v>
      </c>
      <c r="H270" s="481">
        <v>400</v>
      </c>
      <c r="I270" s="481">
        <v>20</v>
      </c>
      <c r="J270" s="431">
        <v>0</v>
      </c>
      <c r="K270" s="461"/>
      <c r="L270" s="431"/>
      <c r="M270" s="431"/>
      <c r="N270" s="460">
        <f>+O270+P270</f>
        <v>100.37</v>
      </c>
      <c r="O270" s="431">
        <f>+R270-H270</f>
        <v>100</v>
      </c>
      <c r="P270" s="431">
        <f>+S270-I270</f>
        <v>0.37000000000000099</v>
      </c>
      <c r="Q270" s="431">
        <f t="shared" si="265"/>
        <v>520.37</v>
      </c>
      <c r="R270" s="431">
        <v>500</v>
      </c>
      <c r="S270" s="431">
        <v>20.37</v>
      </c>
      <c r="T270" s="431"/>
      <c r="U270" s="487">
        <f>+V270+W270</f>
        <v>0</v>
      </c>
      <c r="V270" s="487">
        <f t="shared" si="267"/>
        <v>0</v>
      </c>
      <c r="W270" s="487">
        <f t="shared" si="267"/>
        <v>0</v>
      </c>
      <c r="X270" s="425">
        <f>Y270+Z270</f>
        <v>0</v>
      </c>
      <c r="Y270" s="431"/>
      <c r="Z270" s="431"/>
      <c r="AA270" s="431"/>
      <c r="AB270" s="431"/>
      <c r="AC270" s="431"/>
      <c r="AD270" s="431"/>
      <c r="AE270" s="431"/>
      <c r="AF270" s="431"/>
      <c r="AG270" s="431">
        <f t="shared" si="274"/>
        <v>520.37</v>
      </c>
      <c r="AH270" s="431">
        <v>500</v>
      </c>
      <c r="AI270" s="431">
        <v>20.37</v>
      </c>
      <c r="AJ270" s="431"/>
      <c r="AK270" s="431"/>
      <c r="AL270" s="15"/>
      <c r="AP270" s="1"/>
      <c r="AQ270" s="1"/>
      <c r="AR270" s="1"/>
    </row>
    <row r="271" spans="1:44" s="354" customFormat="1" ht="30">
      <c r="A271" s="8">
        <f t="shared" si="269"/>
        <v>20</v>
      </c>
      <c r="B271" s="319" t="s">
        <v>528</v>
      </c>
      <c r="C271" s="8" t="s">
        <v>529</v>
      </c>
      <c r="D271" s="8"/>
      <c r="E271" s="8" t="s">
        <v>530</v>
      </c>
      <c r="F271" s="8" t="s">
        <v>55</v>
      </c>
      <c r="G271" s="425">
        <f>H271+I271</f>
        <v>313.39999999999998</v>
      </c>
      <c r="H271" s="425">
        <v>300</v>
      </c>
      <c r="I271" s="425">
        <v>13.4</v>
      </c>
      <c r="J271" s="431">
        <v>0</v>
      </c>
      <c r="K271" s="461">
        <f t="shared" si="264"/>
        <v>0</v>
      </c>
      <c r="L271" s="431"/>
      <c r="M271" s="431"/>
      <c r="N271" s="460"/>
      <c r="O271" s="431"/>
      <c r="P271" s="431"/>
      <c r="Q271" s="431">
        <f t="shared" si="265"/>
        <v>313.39999999999998</v>
      </c>
      <c r="R271" s="431">
        <v>300</v>
      </c>
      <c r="S271" s="431">
        <v>13.4</v>
      </c>
      <c r="T271" s="431"/>
      <c r="U271" s="487">
        <f>+V271+W271</f>
        <v>0</v>
      </c>
      <c r="V271" s="487">
        <f t="shared" si="267"/>
        <v>0</v>
      </c>
      <c r="W271" s="487">
        <f t="shared" si="267"/>
        <v>0</v>
      </c>
      <c r="X271" s="425">
        <f>Y271+Z271</f>
        <v>0</v>
      </c>
      <c r="Y271" s="431"/>
      <c r="Z271" s="431"/>
      <c r="AA271" s="431"/>
      <c r="AB271" s="431"/>
      <c r="AC271" s="431"/>
      <c r="AD271" s="431"/>
      <c r="AE271" s="431"/>
      <c r="AF271" s="431"/>
      <c r="AG271" s="431">
        <f t="shared" si="274"/>
        <v>313.39999999999998</v>
      </c>
      <c r="AH271" s="431">
        <v>300</v>
      </c>
      <c r="AI271" s="431">
        <v>13.4</v>
      </c>
      <c r="AJ271" s="431"/>
      <c r="AK271" s="431"/>
      <c r="AL271" s="15"/>
      <c r="AP271" s="1"/>
      <c r="AQ271" s="1"/>
      <c r="AR271" s="1"/>
    </row>
    <row r="272" spans="1:44" s="354" customFormat="1" ht="30">
      <c r="A272" s="8">
        <f t="shared" si="269"/>
        <v>21</v>
      </c>
      <c r="B272" s="319" t="s">
        <v>531</v>
      </c>
      <c r="C272" s="8" t="s">
        <v>509</v>
      </c>
      <c r="D272" s="8"/>
      <c r="E272" s="8" t="s">
        <v>532</v>
      </c>
      <c r="F272" s="8" t="s">
        <v>55</v>
      </c>
      <c r="G272" s="481">
        <f>H272+I272</f>
        <v>262.5</v>
      </c>
      <c r="H272" s="481">
        <v>250</v>
      </c>
      <c r="I272" s="481">
        <v>12.5</v>
      </c>
      <c r="J272" s="431">
        <v>0</v>
      </c>
      <c r="K272" s="461">
        <f t="shared" si="264"/>
        <v>0</v>
      </c>
      <c r="L272" s="431"/>
      <c r="M272" s="431"/>
      <c r="N272" s="460"/>
      <c r="O272" s="431"/>
      <c r="P272" s="431"/>
      <c r="Q272" s="431">
        <f t="shared" si="265"/>
        <v>262.5</v>
      </c>
      <c r="R272" s="431">
        <v>250</v>
      </c>
      <c r="S272" s="431">
        <v>12.5</v>
      </c>
      <c r="T272" s="431"/>
      <c r="U272" s="487">
        <f>+V272+W272</f>
        <v>0</v>
      </c>
      <c r="V272" s="487">
        <f t="shared" si="267"/>
        <v>0</v>
      </c>
      <c r="W272" s="487">
        <f t="shared" si="267"/>
        <v>0</v>
      </c>
      <c r="X272" s="425">
        <f>Y272+Z272</f>
        <v>0</v>
      </c>
      <c r="Y272" s="431"/>
      <c r="Z272" s="431"/>
      <c r="AA272" s="431"/>
      <c r="AB272" s="431"/>
      <c r="AC272" s="431"/>
      <c r="AD272" s="431"/>
      <c r="AE272" s="431"/>
      <c r="AF272" s="431"/>
      <c r="AG272" s="431">
        <f t="shared" si="274"/>
        <v>262.5</v>
      </c>
      <c r="AH272" s="431">
        <v>250</v>
      </c>
      <c r="AI272" s="431">
        <v>12.5</v>
      </c>
      <c r="AJ272" s="431"/>
      <c r="AK272" s="431"/>
      <c r="AL272" s="15"/>
      <c r="AP272" s="1"/>
      <c r="AQ272" s="1"/>
      <c r="AR272" s="1"/>
    </row>
    <row r="273" spans="1:44" s="354" customFormat="1" ht="30">
      <c r="A273" s="8">
        <f t="shared" si="269"/>
        <v>22</v>
      </c>
      <c r="B273" s="365" t="s">
        <v>810</v>
      </c>
      <c r="C273" s="364" t="s">
        <v>334</v>
      </c>
      <c r="D273" s="8"/>
      <c r="E273" s="8" t="s">
        <v>533</v>
      </c>
      <c r="F273" s="8" t="s">
        <v>55</v>
      </c>
      <c r="G273" s="425">
        <f>H273+I273</f>
        <v>315</v>
      </c>
      <c r="H273" s="425">
        <v>300</v>
      </c>
      <c r="I273" s="425">
        <v>15</v>
      </c>
      <c r="J273" s="431">
        <v>0</v>
      </c>
      <c r="K273" s="461">
        <f>+L273+M273</f>
        <v>10.5</v>
      </c>
      <c r="L273" s="431"/>
      <c r="M273" s="431">
        <f>+I273-S273</f>
        <v>10.5</v>
      </c>
      <c r="N273" s="460">
        <f>+O273+P273</f>
        <v>9.8100000000000023</v>
      </c>
      <c r="O273" s="431">
        <f>+R273-H273</f>
        <v>9.8100000000000023</v>
      </c>
      <c r="P273" s="431"/>
      <c r="Q273" s="431">
        <f t="shared" si="265"/>
        <v>314.31</v>
      </c>
      <c r="R273" s="431">
        <v>309.81</v>
      </c>
      <c r="S273" s="431">
        <v>4.5</v>
      </c>
      <c r="T273" s="431"/>
      <c r="U273" s="487">
        <f>+V273+W273</f>
        <v>0</v>
      </c>
      <c r="V273" s="487">
        <f t="shared" si="267"/>
        <v>0</v>
      </c>
      <c r="W273" s="487">
        <f t="shared" si="267"/>
        <v>0</v>
      </c>
      <c r="X273" s="425">
        <f>Y273+Z273</f>
        <v>0</v>
      </c>
      <c r="Y273" s="431"/>
      <c r="Z273" s="431"/>
      <c r="AA273" s="431"/>
      <c r="AB273" s="431"/>
      <c r="AC273" s="431"/>
      <c r="AD273" s="431"/>
      <c r="AE273" s="431"/>
      <c r="AF273" s="431"/>
      <c r="AG273" s="431">
        <f t="shared" si="274"/>
        <v>314.31</v>
      </c>
      <c r="AH273" s="431">
        <v>309.81</v>
      </c>
      <c r="AI273" s="431">
        <v>4.5</v>
      </c>
      <c r="AJ273" s="431"/>
      <c r="AK273" s="431"/>
      <c r="AL273" s="15"/>
      <c r="AP273" s="1"/>
      <c r="AQ273" s="1"/>
      <c r="AR273" s="1"/>
    </row>
    <row r="274" spans="1:44" s="354" customFormat="1" ht="75">
      <c r="A274" s="8">
        <f t="shared" si="269"/>
        <v>23</v>
      </c>
      <c r="B274" s="365" t="s">
        <v>823</v>
      </c>
      <c r="C274" s="8" t="s">
        <v>334</v>
      </c>
      <c r="D274" s="8"/>
      <c r="E274" s="8" t="s">
        <v>159</v>
      </c>
      <c r="F274" s="8" t="s">
        <v>55</v>
      </c>
      <c r="G274" s="425">
        <f t="shared" si="270"/>
        <v>525</v>
      </c>
      <c r="H274" s="425">
        <v>500</v>
      </c>
      <c r="I274" s="425">
        <v>25</v>
      </c>
      <c r="J274" s="431">
        <v>0</v>
      </c>
      <c r="K274" s="461">
        <f>+L274+M274</f>
        <v>25.45</v>
      </c>
      <c r="L274" s="431">
        <f>+H274-R274</f>
        <v>20</v>
      </c>
      <c r="M274" s="431">
        <f>+I274-S274</f>
        <v>5.4499999999999993</v>
      </c>
      <c r="N274" s="460"/>
      <c r="O274" s="431"/>
      <c r="P274" s="431"/>
      <c r="Q274" s="431">
        <f t="shared" si="265"/>
        <v>499.55</v>
      </c>
      <c r="R274" s="431">
        <v>480</v>
      </c>
      <c r="S274" s="431">
        <v>19.55</v>
      </c>
      <c r="T274" s="431"/>
      <c r="U274" s="487">
        <f t="shared" si="266"/>
        <v>0</v>
      </c>
      <c r="V274" s="487">
        <f t="shared" si="267"/>
        <v>0</v>
      </c>
      <c r="W274" s="487">
        <f t="shared" si="267"/>
        <v>0</v>
      </c>
      <c r="X274" s="425">
        <f t="shared" si="271"/>
        <v>0</v>
      </c>
      <c r="Y274" s="431"/>
      <c r="Z274" s="431"/>
      <c r="AA274" s="431"/>
      <c r="AB274" s="431"/>
      <c r="AC274" s="431"/>
      <c r="AD274" s="431"/>
      <c r="AE274" s="431"/>
      <c r="AF274" s="431"/>
      <c r="AG274" s="431">
        <f t="shared" si="274"/>
        <v>499.55</v>
      </c>
      <c r="AH274" s="431">
        <v>480</v>
      </c>
      <c r="AI274" s="431">
        <v>19.55</v>
      </c>
      <c r="AJ274" s="431"/>
      <c r="AK274" s="431"/>
      <c r="AL274" s="15"/>
      <c r="AP274" s="1"/>
      <c r="AQ274" s="1"/>
      <c r="AR274" s="1"/>
    </row>
    <row r="275" spans="1:44" s="354" customFormat="1" ht="75">
      <c r="A275" s="8">
        <f t="shared" si="269"/>
        <v>24</v>
      </c>
      <c r="B275" s="365" t="s">
        <v>824</v>
      </c>
      <c r="C275" s="8" t="s">
        <v>511</v>
      </c>
      <c r="D275" s="8"/>
      <c r="E275" s="8" t="s">
        <v>159</v>
      </c>
      <c r="F275" s="8">
        <v>2025</v>
      </c>
      <c r="G275" s="425">
        <f t="shared" si="270"/>
        <v>525</v>
      </c>
      <c r="H275" s="425">
        <v>500</v>
      </c>
      <c r="I275" s="425">
        <v>25</v>
      </c>
      <c r="J275" s="431">
        <v>0</v>
      </c>
      <c r="K275" s="461">
        <f t="shared" si="264"/>
        <v>0</v>
      </c>
      <c r="L275" s="431"/>
      <c r="M275" s="431"/>
      <c r="N275" s="460"/>
      <c r="O275" s="431"/>
      <c r="P275" s="431"/>
      <c r="Q275" s="425">
        <f t="shared" ref="Q275" si="275">R275+S275</f>
        <v>525</v>
      </c>
      <c r="R275" s="425">
        <v>500</v>
      </c>
      <c r="S275" s="425">
        <v>25</v>
      </c>
      <c r="T275" s="431"/>
      <c r="U275" s="487">
        <f t="shared" si="266"/>
        <v>0</v>
      </c>
      <c r="V275" s="487">
        <f t="shared" si="267"/>
        <v>0</v>
      </c>
      <c r="W275" s="487">
        <f t="shared" si="267"/>
        <v>0</v>
      </c>
      <c r="X275" s="425">
        <f t="shared" si="271"/>
        <v>0</v>
      </c>
      <c r="Y275" s="431"/>
      <c r="Z275" s="431"/>
      <c r="AA275" s="431"/>
      <c r="AB275" s="431"/>
      <c r="AC275" s="431"/>
      <c r="AD275" s="431"/>
      <c r="AE275" s="431"/>
      <c r="AF275" s="431"/>
      <c r="AG275" s="425">
        <f t="shared" ref="AG275" si="276">AH275+AI275</f>
        <v>525</v>
      </c>
      <c r="AH275" s="425">
        <v>500</v>
      </c>
      <c r="AI275" s="425">
        <v>25</v>
      </c>
      <c r="AJ275" s="431"/>
      <c r="AK275" s="431"/>
      <c r="AL275" s="15"/>
      <c r="AP275" s="1"/>
      <c r="AQ275" s="1"/>
      <c r="AR275" s="1"/>
    </row>
    <row r="276" spans="1:44" s="354" customFormat="1" ht="30">
      <c r="A276" s="8">
        <f t="shared" si="269"/>
        <v>25</v>
      </c>
      <c r="B276" s="319" t="s">
        <v>541</v>
      </c>
      <c r="C276" s="8" t="s">
        <v>509</v>
      </c>
      <c r="D276" s="8"/>
      <c r="E276" s="8" t="s">
        <v>812</v>
      </c>
      <c r="F276" s="8" t="s">
        <v>55</v>
      </c>
      <c r="G276" s="481">
        <f t="shared" si="270"/>
        <v>430.5</v>
      </c>
      <c r="H276" s="481">
        <v>410</v>
      </c>
      <c r="I276" s="481">
        <v>20.5</v>
      </c>
      <c r="J276" s="431">
        <v>0</v>
      </c>
      <c r="K276" s="461">
        <f>+L276+M276</f>
        <v>0.94999999999999929</v>
      </c>
      <c r="L276" s="431"/>
      <c r="M276" s="431">
        <f>+I276-S276</f>
        <v>0.94999999999999929</v>
      </c>
      <c r="N276" s="460">
        <f>+O276+P276</f>
        <v>70</v>
      </c>
      <c r="O276" s="431">
        <f>+R276-H276</f>
        <v>70</v>
      </c>
      <c r="P276" s="431"/>
      <c r="Q276" s="431">
        <f>+R276+S276</f>
        <v>499.55</v>
      </c>
      <c r="R276" s="431">
        <v>480</v>
      </c>
      <c r="S276" s="431">
        <v>19.55</v>
      </c>
      <c r="T276" s="431"/>
      <c r="U276" s="487">
        <f t="shared" si="266"/>
        <v>0</v>
      </c>
      <c r="V276" s="487">
        <f t="shared" si="267"/>
        <v>0</v>
      </c>
      <c r="W276" s="487">
        <f t="shared" si="267"/>
        <v>0</v>
      </c>
      <c r="X276" s="425">
        <f t="shared" si="271"/>
        <v>0</v>
      </c>
      <c r="Y276" s="431"/>
      <c r="Z276" s="431"/>
      <c r="AA276" s="431"/>
      <c r="AB276" s="431"/>
      <c r="AC276" s="431"/>
      <c r="AD276" s="431"/>
      <c r="AE276" s="431"/>
      <c r="AF276" s="431"/>
      <c r="AG276" s="431">
        <f>+AH276+AI276</f>
        <v>499.55</v>
      </c>
      <c r="AH276" s="431">
        <v>480</v>
      </c>
      <c r="AI276" s="431">
        <v>19.55</v>
      </c>
      <c r="AJ276" s="431"/>
      <c r="AK276" s="431"/>
      <c r="AL276" s="15"/>
      <c r="AP276" s="1"/>
      <c r="AQ276" s="1"/>
      <c r="AR276" s="1"/>
    </row>
    <row r="277" spans="1:44" s="354" customFormat="1" ht="75">
      <c r="A277" s="8">
        <f t="shared" si="269"/>
        <v>26</v>
      </c>
      <c r="B277" s="319" t="s">
        <v>543</v>
      </c>
      <c r="C277" s="8" t="s">
        <v>502</v>
      </c>
      <c r="D277" s="8"/>
      <c r="E277" s="8" t="s">
        <v>510</v>
      </c>
      <c r="F277" s="8" t="s">
        <v>55</v>
      </c>
      <c r="G277" s="481">
        <f t="shared" si="270"/>
        <v>105.25</v>
      </c>
      <c r="H277" s="481">
        <v>100.25</v>
      </c>
      <c r="I277" s="481">
        <v>5</v>
      </c>
      <c r="J277" s="431">
        <v>0</v>
      </c>
      <c r="K277" s="461"/>
      <c r="L277" s="431"/>
      <c r="M277" s="431"/>
      <c r="N277" s="460">
        <f>+O277+P277</f>
        <v>519.19000000000005</v>
      </c>
      <c r="O277" s="431">
        <f>+R277-H277</f>
        <v>499.75</v>
      </c>
      <c r="P277" s="431">
        <f>+S277-I277</f>
        <v>19.440000000000001</v>
      </c>
      <c r="Q277" s="431">
        <f>+R277+S277</f>
        <v>624.44000000000005</v>
      </c>
      <c r="R277" s="431">
        <v>600</v>
      </c>
      <c r="S277" s="431">
        <v>24.44</v>
      </c>
      <c r="T277" s="431"/>
      <c r="U277" s="487">
        <f t="shared" si="266"/>
        <v>0</v>
      </c>
      <c r="V277" s="487">
        <f t="shared" si="267"/>
        <v>0</v>
      </c>
      <c r="W277" s="487">
        <f t="shared" si="267"/>
        <v>0</v>
      </c>
      <c r="X277" s="425">
        <f t="shared" si="271"/>
        <v>0</v>
      </c>
      <c r="Y277" s="431"/>
      <c r="Z277" s="431"/>
      <c r="AA277" s="431"/>
      <c r="AB277" s="431"/>
      <c r="AC277" s="431"/>
      <c r="AD277" s="431"/>
      <c r="AE277" s="431"/>
      <c r="AF277" s="431"/>
      <c r="AG277" s="431">
        <f>+AH277+AI277</f>
        <v>624.44000000000005</v>
      </c>
      <c r="AH277" s="431">
        <v>600</v>
      </c>
      <c r="AI277" s="431">
        <v>24.44</v>
      </c>
      <c r="AJ277" s="431"/>
      <c r="AK277" s="431"/>
      <c r="AL277" s="15"/>
      <c r="AP277" s="1"/>
      <c r="AQ277" s="1"/>
      <c r="AR277" s="1"/>
    </row>
    <row r="278" spans="1:44" s="354" customFormat="1" ht="30">
      <c r="A278" s="8">
        <f t="shared" si="269"/>
        <v>27</v>
      </c>
      <c r="B278" s="488" t="s">
        <v>520</v>
      </c>
      <c r="C278" s="8" t="s">
        <v>502</v>
      </c>
      <c r="D278" s="8"/>
      <c r="E278" s="8" t="s">
        <v>521</v>
      </c>
      <c r="F278" s="8" t="s">
        <v>53</v>
      </c>
      <c r="G278" s="425">
        <f t="shared" si="270"/>
        <v>210</v>
      </c>
      <c r="H278" s="425">
        <v>200</v>
      </c>
      <c r="I278" s="425">
        <v>10</v>
      </c>
      <c r="J278" s="431">
        <v>0</v>
      </c>
      <c r="K278" s="425">
        <f t="shared" ref="K278:K283" si="277">L278+M278</f>
        <v>210</v>
      </c>
      <c r="L278" s="425">
        <v>200</v>
      </c>
      <c r="M278" s="425">
        <v>10</v>
      </c>
      <c r="N278" s="460"/>
      <c r="O278" s="431"/>
      <c r="P278" s="431"/>
      <c r="Q278" s="444"/>
      <c r="R278" s="431"/>
      <c r="S278" s="431"/>
      <c r="T278" s="8" t="s">
        <v>1177</v>
      </c>
      <c r="U278" s="487">
        <f t="shared" si="266"/>
        <v>0</v>
      </c>
      <c r="V278" s="487">
        <f t="shared" ref="V278:W283" si="278">+Y278+AB278+AE278</f>
        <v>0</v>
      </c>
      <c r="W278" s="487">
        <f t="shared" si="278"/>
        <v>0</v>
      </c>
      <c r="X278" s="425">
        <f t="shared" si="271"/>
        <v>0</v>
      </c>
      <c r="Y278" s="431"/>
      <c r="Z278" s="431"/>
      <c r="AA278" s="431"/>
      <c r="AB278" s="431"/>
      <c r="AC278" s="431"/>
      <c r="AD278" s="431"/>
      <c r="AE278" s="431"/>
      <c r="AF278" s="431"/>
      <c r="AG278" s="431"/>
      <c r="AH278" s="431"/>
      <c r="AI278" s="431"/>
      <c r="AJ278" s="431"/>
      <c r="AK278" s="431"/>
      <c r="AL278" s="15"/>
      <c r="AP278" s="1"/>
      <c r="AQ278" s="1"/>
      <c r="AR278" s="1"/>
    </row>
    <row r="279" spans="1:44" s="354" customFormat="1" ht="30">
      <c r="A279" s="8">
        <f t="shared" si="269"/>
        <v>28</v>
      </c>
      <c r="B279" s="488" t="s">
        <v>522</v>
      </c>
      <c r="C279" s="8" t="s">
        <v>515</v>
      </c>
      <c r="D279" s="8"/>
      <c r="E279" s="8" t="s">
        <v>523</v>
      </c>
      <c r="F279" s="8" t="s">
        <v>53</v>
      </c>
      <c r="G279" s="481">
        <f t="shared" si="270"/>
        <v>52.5</v>
      </c>
      <c r="H279" s="481">
        <v>50</v>
      </c>
      <c r="I279" s="481">
        <v>2.5</v>
      </c>
      <c r="J279" s="431">
        <v>0</v>
      </c>
      <c r="K279" s="481">
        <f t="shared" si="277"/>
        <v>52.5</v>
      </c>
      <c r="L279" s="481">
        <v>50</v>
      </c>
      <c r="M279" s="481">
        <v>2.5</v>
      </c>
      <c r="N279" s="460"/>
      <c r="O279" s="431"/>
      <c r="P279" s="431"/>
      <c r="Q279" s="444"/>
      <c r="R279" s="431"/>
      <c r="S279" s="431"/>
      <c r="T279" s="8" t="s">
        <v>1177</v>
      </c>
      <c r="U279" s="487">
        <f t="shared" si="266"/>
        <v>0</v>
      </c>
      <c r="V279" s="487">
        <f t="shared" si="278"/>
        <v>0</v>
      </c>
      <c r="W279" s="487">
        <f t="shared" si="278"/>
        <v>0</v>
      </c>
      <c r="X279" s="425">
        <f t="shared" si="271"/>
        <v>0</v>
      </c>
      <c r="Y279" s="431"/>
      <c r="Z279" s="431"/>
      <c r="AA279" s="431"/>
      <c r="AB279" s="431"/>
      <c r="AC279" s="431"/>
      <c r="AD279" s="431"/>
      <c r="AE279" s="431"/>
      <c r="AF279" s="431"/>
      <c r="AG279" s="431"/>
      <c r="AH279" s="431"/>
      <c r="AI279" s="431"/>
      <c r="AJ279" s="431"/>
      <c r="AK279" s="431"/>
      <c r="AL279" s="15"/>
      <c r="AP279" s="1"/>
      <c r="AQ279" s="1"/>
      <c r="AR279" s="1"/>
    </row>
    <row r="280" spans="1:44" s="354" customFormat="1" ht="60">
      <c r="A280" s="8">
        <f t="shared" si="269"/>
        <v>29</v>
      </c>
      <c r="B280" s="488" t="s">
        <v>534</v>
      </c>
      <c r="C280" s="8" t="s">
        <v>509</v>
      </c>
      <c r="D280" s="8"/>
      <c r="E280" s="20" t="s">
        <v>535</v>
      </c>
      <c r="F280" s="8" t="s">
        <v>54</v>
      </c>
      <c r="G280" s="481">
        <f t="shared" si="270"/>
        <v>420</v>
      </c>
      <c r="H280" s="481">
        <v>400</v>
      </c>
      <c r="I280" s="481">
        <v>20</v>
      </c>
      <c r="J280" s="431">
        <v>0</v>
      </c>
      <c r="K280" s="481">
        <f t="shared" si="277"/>
        <v>420</v>
      </c>
      <c r="L280" s="481">
        <v>400</v>
      </c>
      <c r="M280" s="481">
        <v>20</v>
      </c>
      <c r="N280" s="460"/>
      <c r="O280" s="431"/>
      <c r="P280" s="431"/>
      <c r="Q280" s="444"/>
      <c r="R280" s="431"/>
      <c r="S280" s="431"/>
      <c r="T280" s="8" t="s">
        <v>1177</v>
      </c>
      <c r="U280" s="487">
        <f t="shared" si="266"/>
        <v>0</v>
      </c>
      <c r="V280" s="487">
        <f t="shared" si="278"/>
        <v>0</v>
      </c>
      <c r="W280" s="487">
        <f t="shared" si="278"/>
        <v>0</v>
      </c>
      <c r="X280" s="425">
        <f t="shared" si="271"/>
        <v>0</v>
      </c>
      <c r="Y280" s="431"/>
      <c r="Z280" s="431"/>
      <c r="AA280" s="431"/>
      <c r="AB280" s="431"/>
      <c r="AC280" s="431"/>
      <c r="AD280" s="431"/>
      <c r="AE280" s="431"/>
      <c r="AF280" s="431"/>
      <c r="AG280" s="431"/>
      <c r="AH280" s="431"/>
      <c r="AI280" s="431"/>
      <c r="AJ280" s="431"/>
      <c r="AK280" s="431"/>
      <c r="AL280" s="15"/>
      <c r="AP280" s="1"/>
      <c r="AQ280" s="1"/>
      <c r="AR280" s="1"/>
    </row>
    <row r="281" spans="1:44" s="354" customFormat="1" ht="30">
      <c r="A281" s="8">
        <f t="shared" si="269"/>
        <v>30</v>
      </c>
      <c r="B281" s="488" t="s">
        <v>538</v>
      </c>
      <c r="C281" s="8" t="s">
        <v>506</v>
      </c>
      <c r="D281" s="8"/>
      <c r="E281" s="8" t="s">
        <v>539</v>
      </c>
      <c r="F281" s="8" t="s">
        <v>54</v>
      </c>
      <c r="G281" s="425">
        <f t="shared" si="270"/>
        <v>210</v>
      </c>
      <c r="H281" s="425">
        <v>200</v>
      </c>
      <c r="I281" s="425">
        <v>10</v>
      </c>
      <c r="J281" s="431">
        <v>0</v>
      </c>
      <c r="K281" s="425">
        <f t="shared" si="277"/>
        <v>210</v>
      </c>
      <c r="L281" s="425">
        <v>200</v>
      </c>
      <c r="M281" s="425">
        <v>10</v>
      </c>
      <c r="N281" s="460"/>
      <c r="O281" s="431"/>
      <c r="P281" s="431"/>
      <c r="Q281" s="444"/>
      <c r="R281" s="431"/>
      <c r="S281" s="431"/>
      <c r="T281" s="8" t="s">
        <v>1177</v>
      </c>
      <c r="U281" s="487">
        <f t="shared" si="266"/>
        <v>0</v>
      </c>
      <c r="V281" s="487">
        <f t="shared" si="278"/>
        <v>0</v>
      </c>
      <c r="W281" s="487">
        <f t="shared" si="278"/>
        <v>0</v>
      </c>
      <c r="X281" s="425">
        <f t="shared" si="271"/>
        <v>0</v>
      </c>
      <c r="Y281" s="431"/>
      <c r="Z281" s="431"/>
      <c r="AA281" s="431"/>
      <c r="AB281" s="431"/>
      <c r="AC281" s="431"/>
      <c r="AD281" s="431"/>
      <c r="AE281" s="431"/>
      <c r="AF281" s="431"/>
      <c r="AG281" s="431"/>
      <c r="AH281" s="431"/>
      <c r="AI281" s="431"/>
      <c r="AJ281" s="431"/>
      <c r="AK281" s="431"/>
      <c r="AL281" s="15"/>
      <c r="AP281" s="1"/>
      <c r="AQ281" s="1"/>
      <c r="AR281" s="1"/>
    </row>
    <row r="282" spans="1:44" s="354" customFormat="1" ht="30">
      <c r="A282" s="8">
        <f t="shared" si="269"/>
        <v>31</v>
      </c>
      <c r="B282" s="488" t="s">
        <v>540</v>
      </c>
      <c r="C282" s="8" t="s">
        <v>529</v>
      </c>
      <c r="D282" s="8"/>
      <c r="E282" s="8" t="s">
        <v>811</v>
      </c>
      <c r="F282" s="8" t="s">
        <v>55</v>
      </c>
      <c r="G282" s="481">
        <f t="shared" si="270"/>
        <v>430.5</v>
      </c>
      <c r="H282" s="481">
        <v>410</v>
      </c>
      <c r="I282" s="481">
        <v>20.5</v>
      </c>
      <c r="J282" s="431">
        <v>0</v>
      </c>
      <c r="K282" s="481">
        <f t="shared" si="277"/>
        <v>430.5</v>
      </c>
      <c r="L282" s="481">
        <v>410</v>
      </c>
      <c r="M282" s="481">
        <v>20.5</v>
      </c>
      <c r="N282" s="460"/>
      <c r="O282" s="431"/>
      <c r="P282" s="431"/>
      <c r="Q282" s="444"/>
      <c r="R282" s="431"/>
      <c r="S282" s="431"/>
      <c r="T282" s="8" t="s">
        <v>1177</v>
      </c>
      <c r="U282" s="487">
        <f t="shared" si="266"/>
        <v>0</v>
      </c>
      <c r="V282" s="487">
        <f t="shared" si="278"/>
        <v>0</v>
      </c>
      <c r="W282" s="487">
        <f t="shared" si="278"/>
        <v>0</v>
      </c>
      <c r="X282" s="425">
        <f t="shared" si="271"/>
        <v>0</v>
      </c>
      <c r="Y282" s="431"/>
      <c r="Z282" s="431"/>
      <c r="AA282" s="431"/>
      <c r="AB282" s="431"/>
      <c r="AC282" s="431"/>
      <c r="AD282" s="431"/>
      <c r="AE282" s="431"/>
      <c r="AF282" s="431"/>
      <c r="AG282" s="431"/>
      <c r="AH282" s="431"/>
      <c r="AI282" s="431"/>
      <c r="AJ282" s="431"/>
      <c r="AK282" s="431"/>
      <c r="AL282" s="15"/>
      <c r="AP282" s="1"/>
      <c r="AQ282" s="1"/>
      <c r="AR282" s="1"/>
    </row>
    <row r="283" spans="1:44" ht="75">
      <c r="A283" s="8">
        <f t="shared" si="269"/>
        <v>32</v>
      </c>
      <c r="B283" s="488" t="s">
        <v>542</v>
      </c>
      <c r="C283" s="8" t="s">
        <v>502</v>
      </c>
      <c r="D283" s="8"/>
      <c r="E283" s="8" t="s">
        <v>510</v>
      </c>
      <c r="F283" s="8" t="s">
        <v>55</v>
      </c>
      <c r="G283" s="481">
        <f t="shared" si="270"/>
        <v>336</v>
      </c>
      <c r="H283" s="481">
        <v>320</v>
      </c>
      <c r="I283" s="481">
        <v>16</v>
      </c>
      <c r="J283" s="431">
        <v>0</v>
      </c>
      <c r="K283" s="481">
        <f t="shared" si="277"/>
        <v>336</v>
      </c>
      <c r="L283" s="481">
        <v>320</v>
      </c>
      <c r="M283" s="481">
        <v>16</v>
      </c>
      <c r="N283" s="460"/>
      <c r="O283" s="431"/>
      <c r="P283" s="431"/>
      <c r="Q283" s="444"/>
      <c r="R283" s="431"/>
      <c r="S283" s="431"/>
      <c r="T283" s="8" t="s">
        <v>1177</v>
      </c>
      <c r="U283" s="487">
        <f t="shared" si="266"/>
        <v>0</v>
      </c>
      <c r="V283" s="487">
        <f t="shared" si="278"/>
        <v>0</v>
      </c>
      <c r="W283" s="487">
        <f t="shared" si="278"/>
        <v>0</v>
      </c>
      <c r="X283" s="425">
        <f t="shared" si="271"/>
        <v>0</v>
      </c>
      <c r="Y283" s="431"/>
      <c r="Z283" s="431"/>
      <c r="AA283" s="431"/>
      <c r="AB283" s="431"/>
      <c r="AC283" s="431"/>
      <c r="AD283" s="431"/>
      <c r="AE283" s="431"/>
      <c r="AF283" s="431"/>
      <c r="AG283" s="431"/>
      <c r="AH283" s="431"/>
      <c r="AI283" s="431"/>
      <c r="AJ283" s="431"/>
      <c r="AK283" s="431"/>
      <c r="AL283" s="15"/>
    </row>
    <row r="284" spans="1:44" s="354" customFormat="1" ht="128.25">
      <c r="A284" s="259" t="s">
        <v>39</v>
      </c>
      <c r="B284" s="229" t="s">
        <v>1006</v>
      </c>
      <c r="C284" s="250"/>
      <c r="D284" s="250"/>
      <c r="E284" s="250"/>
      <c r="F284" s="268"/>
      <c r="G284" s="314">
        <f>+G290</f>
        <v>7364</v>
      </c>
      <c r="H284" s="314">
        <f t="shared" ref="H284:AK284" si="279">+H290</f>
        <v>7014</v>
      </c>
      <c r="I284" s="314">
        <f t="shared" si="279"/>
        <v>350</v>
      </c>
      <c r="J284" s="314">
        <f t="shared" si="279"/>
        <v>0</v>
      </c>
      <c r="K284" s="456"/>
      <c r="L284" s="314"/>
      <c r="M284" s="314"/>
      <c r="N284" s="456"/>
      <c r="O284" s="314"/>
      <c r="P284" s="314"/>
      <c r="Q284" s="508"/>
      <c r="R284" s="314"/>
      <c r="S284" s="314"/>
      <c r="T284" s="314"/>
      <c r="U284" s="314"/>
      <c r="V284" s="314"/>
      <c r="W284" s="314"/>
      <c r="X284" s="314">
        <f t="shared" si="279"/>
        <v>1000</v>
      </c>
      <c r="Y284" s="314">
        <f t="shared" si="279"/>
        <v>952</v>
      </c>
      <c r="Z284" s="314">
        <f t="shared" si="279"/>
        <v>48</v>
      </c>
      <c r="AA284" s="314"/>
      <c r="AB284" s="456"/>
      <c r="AC284" s="456"/>
      <c r="AD284" s="314"/>
      <c r="AE284" s="456"/>
      <c r="AF284" s="456"/>
      <c r="AG284" s="314"/>
      <c r="AH284" s="456"/>
      <c r="AI284" s="456"/>
      <c r="AJ284" s="314"/>
      <c r="AK284" s="314">
        <f t="shared" si="279"/>
        <v>0</v>
      </c>
      <c r="AL284" s="250"/>
      <c r="AP284" s="1"/>
      <c r="AQ284" s="1"/>
      <c r="AR284" s="1"/>
    </row>
    <row r="285" spans="1:44" s="354" customFormat="1" ht="90">
      <c r="A285" s="246">
        <v>1</v>
      </c>
      <c r="B285" s="269" t="s">
        <v>896</v>
      </c>
      <c r="C285" s="250"/>
      <c r="D285" s="250"/>
      <c r="E285" s="250"/>
      <c r="F285" s="9" t="s">
        <v>19</v>
      </c>
      <c r="G285" s="431">
        <f>H285+I285</f>
        <v>3433</v>
      </c>
      <c r="H285" s="431">
        <v>3269</v>
      </c>
      <c r="I285" s="431">
        <v>164</v>
      </c>
      <c r="J285" s="431"/>
      <c r="K285" s="460"/>
      <c r="L285" s="431"/>
      <c r="M285" s="431"/>
      <c r="N285" s="460"/>
      <c r="O285" s="431"/>
      <c r="P285" s="431"/>
      <c r="Q285" s="444"/>
      <c r="R285" s="431"/>
      <c r="S285" s="431"/>
      <c r="T285" s="431"/>
      <c r="U285" s="431"/>
      <c r="V285" s="431"/>
      <c r="W285" s="431"/>
      <c r="X285" s="431">
        <f>Y285+Z285</f>
        <v>618</v>
      </c>
      <c r="Y285" s="431">
        <v>588</v>
      </c>
      <c r="Z285" s="431">
        <v>30</v>
      </c>
      <c r="AA285" s="431"/>
      <c r="AB285" s="460"/>
      <c r="AC285" s="460"/>
      <c r="AD285" s="431"/>
      <c r="AE285" s="460"/>
      <c r="AF285" s="460"/>
      <c r="AG285" s="431"/>
      <c r="AH285" s="460"/>
      <c r="AI285" s="460"/>
      <c r="AJ285" s="431"/>
      <c r="AK285" s="431"/>
      <c r="AL285" s="250"/>
      <c r="AP285" s="1"/>
      <c r="AQ285" s="1"/>
      <c r="AR285" s="1"/>
    </row>
    <row r="286" spans="1:44" s="354" customFormat="1" ht="90">
      <c r="A286" s="246">
        <v>2</v>
      </c>
      <c r="B286" s="269" t="s">
        <v>897</v>
      </c>
      <c r="C286" s="250"/>
      <c r="D286" s="250"/>
      <c r="E286" s="250"/>
      <c r="F286" s="9" t="s">
        <v>19</v>
      </c>
      <c r="G286" s="431">
        <f t="shared" ref="G286:G290" si="280">H286+I286</f>
        <v>3474</v>
      </c>
      <c r="H286" s="431">
        <v>3309</v>
      </c>
      <c r="I286" s="431">
        <v>165</v>
      </c>
      <c r="J286" s="431"/>
      <c r="K286" s="460"/>
      <c r="L286" s="431"/>
      <c r="M286" s="431"/>
      <c r="N286" s="460"/>
      <c r="O286" s="431"/>
      <c r="P286" s="431"/>
      <c r="Q286" s="444"/>
      <c r="R286" s="431"/>
      <c r="S286" s="431"/>
      <c r="T286" s="431"/>
      <c r="U286" s="431"/>
      <c r="V286" s="431"/>
      <c r="W286" s="431"/>
      <c r="X286" s="431">
        <f t="shared" ref="X286:X290" si="281">Y286+Z286</f>
        <v>626</v>
      </c>
      <c r="Y286" s="431">
        <v>596</v>
      </c>
      <c r="Z286" s="431">
        <v>30</v>
      </c>
      <c r="AA286" s="431"/>
      <c r="AB286" s="460"/>
      <c r="AC286" s="460"/>
      <c r="AD286" s="431"/>
      <c r="AE286" s="460"/>
      <c r="AF286" s="460"/>
      <c r="AG286" s="431"/>
      <c r="AH286" s="460"/>
      <c r="AI286" s="460"/>
      <c r="AJ286" s="431"/>
      <c r="AK286" s="431"/>
      <c r="AL286" s="250"/>
      <c r="AP286" s="1"/>
      <c r="AQ286" s="1"/>
      <c r="AR286" s="1"/>
    </row>
    <row r="287" spans="1:44" s="354" customFormat="1" ht="90">
      <c r="A287" s="246">
        <v>3</v>
      </c>
      <c r="B287" s="269" t="s">
        <v>898</v>
      </c>
      <c r="C287" s="250"/>
      <c r="D287" s="250"/>
      <c r="E287" s="250"/>
      <c r="F287" s="9" t="s">
        <v>19</v>
      </c>
      <c r="G287" s="431">
        <f t="shared" si="280"/>
        <v>3798</v>
      </c>
      <c r="H287" s="431">
        <v>3617</v>
      </c>
      <c r="I287" s="431">
        <v>181</v>
      </c>
      <c r="J287" s="431"/>
      <c r="K287" s="460"/>
      <c r="L287" s="431"/>
      <c r="M287" s="431"/>
      <c r="N287" s="460"/>
      <c r="O287" s="431"/>
      <c r="P287" s="431"/>
      <c r="Q287" s="444"/>
      <c r="R287" s="431"/>
      <c r="S287" s="431"/>
      <c r="T287" s="431"/>
      <c r="U287" s="431"/>
      <c r="V287" s="431"/>
      <c r="W287" s="431"/>
      <c r="X287" s="431">
        <f t="shared" si="281"/>
        <v>684</v>
      </c>
      <c r="Y287" s="431">
        <v>651</v>
      </c>
      <c r="Z287" s="431">
        <v>33</v>
      </c>
      <c r="AA287" s="431"/>
      <c r="AB287" s="460"/>
      <c r="AC287" s="460"/>
      <c r="AD287" s="431"/>
      <c r="AE287" s="460"/>
      <c r="AF287" s="460"/>
      <c r="AG287" s="431"/>
      <c r="AH287" s="460"/>
      <c r="AI287" s="460"/>
      <c r="AJ287" s="431"/>
      <c r="AK287" s="431"/>
      <c r="AL287" s="250"/>
      <c r="AP287" s="1"/>
      <c r="AQ287" s="1"/>
      <c r="AR287" s="1"/>
    </row>
    <row r="288" spans="1:44" s="354" customFormat="1" ht="90">
      <c r="A288" s="246">
        <v>4</v>
      </c>
      <c r="B288" s="269" t="s">
        <v>899</v>
      </c>
      <c r="C288" s="250"/>
      <c r="D288" s="250"/>
      <c r="E288" s="250"/>
      <c r="F288" s="9" t="s">
        <v>19</v>
      </c>
      <c r="G288" s="431">
        <f t="shared" si="280"/>
        <v>3440</v>
      </c>
      <c r="H288" s="431">
        <v>3276</v>
      </c>
      <c r="I288" s="431">
        <v>164</v>
      </c>
      <c r="J288" s="431"/>
      <c r="K288" s="460"/>
      <c r="L288" s="431"/>
      <c r="M288" s="431"/>
      <c r="N288" s="460"/>
      <c r="O288" s="431"/>
      <c r="P288" s="431"/>
      <c r="Q288" s="444"/>
      <c r="R288" s="431"/>
      <c r="S288" s="431"/>
      <c r="T288" s="431"/>
      <c r="U288" s="431"/>
      <c r="V288" s="431"/>
      <c r="W288" s="431"/>
      <c r="X288" s="431">
        <f t="shared" si="281"/>
        <v>619</v>
      </c>
      <c r="Y288" s="431">
        <v>590</v>
      </c>
      <c r="Z288" s="431">
        <v>29</v>
      </c>
      <c r="AA288" s="431"/>
      <c r="AB288" s="460"/>
      <c r="AC288" s="460"/>
      <c r="AD288" s="431"/>
      <c r="AE288" s="460"/>
      <c r="AF288" s="460"/>
      <c r="AG288" s="431"/>
      <c r="AH288" s="460"/>
      <c r="AI288" s="460"/>
      <c r="AJ288" s="431"/>
      <c r="AK288" s="431"/>
      <c r="AL288" s="250"/>
      <c r="AP288" s="1"/>
      <c r="AQ288" s="1"/>
      <c r="AR288" s="1"/>
    </row>
    <row r="289" spans="1:44" s="354" customFormat="1" ht="90">
      <c r="A289" s="242" t="s">
        <v>1004</v>
      </c>
      <c r="B289" s="231" t="s">
        <v>1005</v>
      </c>
      <c r="C289" s="266"/>
      <c r="D289" s="266"/>
      <c r="E289" s="266"/>
      <c r="F289" s="399"/>
      <c r="G289" s="433">
        <f>+G290+G291</f>
        <v>7364</v>
      </c>
      <c r="H289" s="433">
        <f t="shared" ref="H289:T289" si="282">+H290+H291</f>
        <v>7014</v>
      </c>
      <c r="I289" s="433">
        <f t="shared" si="282"/>
        <v>350</v>
      </c>
      <c r="J289" s="433">
        <f t="shared" si="282"/>
        <v>0</v>
      </c>
      <c r="K289" s="433">
        <f t="shared" si="282"/>
        <v>5508.2415000000001</v>
      </c>
      <c r="L289" s="433">
        <f t="shared" si="282"/>
        <v>5250.2415000000001</v>
      </c>
      <c r="M289" s="433">
        <f t="shared" si="282"/>
        <v>258</v>
      </c>
      <c r="N289" s="433">
        <f t="shared" si="282"/>
        <v>6809.2415000000001</v>
      </c>
      <c r="O289" s="433">
        <f t="shared" si="282"/>
        <v>6488.2415000000001</v>
      </c>
      <c r="P289" s="433">
        <f t="shared" si="282"/>
        <v>321</v>
      </c>
      <c r="Q289" s="433">
        <f t="shared" si="282"/>
        <v>8665</v>
      </c>
      <c r="R289" s="433">
        <f t="shared" si="282"/>
        <v>8252</v>
      </c>
      <c r="S289" s="433">
        <f t="shared" si="282"/>
        <v>413</v>
      </c>
      <c r="T289" s="433">
        <f t="shared" si="282"/>
        <v>0</v>
      </c>
      <c r="U289" s="433"/>
      <c r="V289" s="433"/>
      <c r="W289" s="433"/>
      <c r="X289" s="433">
        <f t="shared" ref="X289:AK289" si="283">+X290</f>
        <v>1000</v>
      </c>
      <c r="Y289" s="433">
        <f t="shared" si="283"/>
        <v>952</v>
      </c>
      <c r="Z289" s="433">
        <f t="shared" si="283"/>
        <v>48</v>
      </c>
      <c r="AA289" s="433"/>
      <c r="AB289" s="463"/>
      <c r="AC289" s="463"/>
      <c r="AD289" s="433"/>
      <c r="AE289" s="463"/>
      <c r="AF289" s="463"/>
      <c r="AG289" s="433"/>
      <c r="AH289" s="463"/>
      <c r="AI289" s="463"/>
      <c r="AJ289" s="433"/>
      <c r="AK289" s="433">
        <f t="shared" si="283"/>
        <v>0</v>
      </c>
      <c r="AL289" s="250"/>
      <c r="AP289" s="1"/>
      <c r="AQ289" s="1"/>
      <c r="AR289" s="1"/>
    </row>
    <row r="290" spans="1:44" s="354" customFormat="1" ht="90">
      <c r="A290" s="246" t="s">
        <v>891</v>
      </c>
      <c r="B290" s="234" t="s">
        <v>900</v>
      </c>
      <c r="C290" s="250"/>
      <c r="D290" s="250"/>
      <c r="E290" s="250"/>
      <c r="F290" s="9" t="s">
        <v>19</v>
      </c>
      <c r="G290" s="248">
        <f t="shared" si="280"/>
        <v>7364</v>
      </c>
      <c r="H290" s="248">
        <v>7014</v>
      </c>
      <c r="I290" s="248">
        <v>350</v>
      </c>
      <c r="J290" s="248"/>
      <c r="K290" s="466">
        <f>+L290+M290</f>
        <v>5508.2415000000001</v>
      </c>
      <c r="L290" s="519">
        <f>+H290-R290</f>
        <v>5250.2415000000001</v>
      </c>
      <c r="M290" s="519">
        <f>+I290-S290</f>
        <v>258</v>
      </c>
      <c r="N290" s="466"/>
      <c r="O290" s="248"/>
      <c r="P290" s="248"/>
      <c r="Q290" s="511">
        <f>+R290+S290</f>
        <v>1855.7584999999999</v>
      </c>
      <c r="R290" s="248">
        <f>952+811.7585</f>
        <v>1763.7584999999999</v>
      </c>
      <c r="S290" s="248">
        <f>44+48</f>
        <v>92</v>
      </c>
      <c r="T290" s="248"/>
      <c r="U290" s="248"/>
      <c r="V290" s="248"/>
      <c r="W290" s="248"/>
      <c r="X290" s="248">
        <f t="shared" si="281"/>
        <v>1000</v>
      </c>
      <c r="Y290" s="248">
        <v>952</v>
      </c>
      <c r="Z290" s="248">
        <v>48</v>
      </c>
      <c r="AA290" s="248"/>
      <c r="AB290" s="466"/>
      <c r="AC290" s="466"/>
      <c r="AD290" s="248"/>
      <c r="AE290" s="466"/>
      <c r="AF290" s="466"/>
      <c r="AG290" s="248"/>
      <c r="AH290" s="466"/>
      <c r="AI290" s="466"/>
      <c r="AJ290" s="248"/>
      <c r="AK290" s="248"/>
      <c r="AL290" s="250"/>
      <c r="AP290" s="1"/>
      <c r="AQ290" s="1"/>
      <c r="AR290" s="1"/>
    </row>
    <row r="291" spans="1:44">
      <c r="A291" s="246" t="s">
        <v>891</v>
      </c>
      <c r="B291" s="514" t="s">
        <v>1178</v>
      </c>
      <c r="C291" s="250"/>
      <c r="D291" s="250"/>
      <c r="E291" s="250"/>
      <c r="F291" s="268" t="s">
        <v>51</v>
      </c>
      <c r="G291" s="470"/>
      <c r="H291" s="517"/>
      <c r="I291" s="518"/>
      <c r="J291" s="470"/>
      <c r="K291" s="471"/>
      <c r="L291" s="470"/>
      <c r="M291" s="470"/>
      <c r="N291" s="520">
        <f>+O291+P291</f>
        <v>6809.2415000000001</v>
      </c>
      <c r="O291" s="248">
        <f>5250.2415+1238</f>
        <v>6488.2415000000001</v>
      </c>
      <c r="P291" s="248">
        <f>258+63</f>
        <v>321</v>
      </c>
      <c r="Q291" s="521">
        <f>+R291+S291</f>
        <v>6809.2415000000001</v>
      </c>
      <c r="R291" s="518">
        <f>+O291</f>
        <v>6488.2415000000001</v>
      </c>
      <c r="S291" s="518">
        <f>+P291</f>
        <v>321</v>
      </c>
      <c r="T291" s="470"/>
      <c r="U291" s="470"/>
      <c r="V291" s="470"/>
      <c r="W291" s="470"/>
      <c r="X291" s="470"/>
      <c r="Y291" s="470"/>
      <c r="Z291" s="470"/>
      <c r="AA291" s="470"/>
      <c r="AB291" s="471"/>
      <c r="AC291" s="471"/>
      <c r="AD291" s="470"/>
      <c r="AE291" s="471"/>
      <c r="AF291" s="471"/>
      <c r="AG291" s="470"/>
      <c r="AH291" s="471"/>
      <c r="AI291" s="471"/>
      <c r="AJ291" s="470"/>
      <c r="AK291" s="470"/>
      <c r="AL291" s="250"/>
    </row>
  </sheetData>
  <mergeCells count="22">
    <mergeCell ref="B10:C10"/>
    <mergeCell ref="AM12:AR12"/>
    <mergeCell ref="K5:M5"/>
    <mergeCell ref="N5:P5"/>
    <mergeCell ref="Q5:S5"/>
    <mergeCell ref="T5:T6"/>
    <mergeCell ref="U5:W5"/>
    <mergeCell ref="X5:Z5"/>
    <mergeCell ref="AA5:AC5"/>
    <mergeCell ref="AD5:AF5"/>
    <mergeCell ref="AG5:AI5"/>
    <mergeCell ref="AL5:AL6"/>
    <mergeCell ref="AK1:AL1"/>
    <mergeCell ref="A5:A6"/>
    <mergeCell ref="B5:B6"/>
    <mergeCell ref="C5:C6"/>
    <mergeCell ref="E5:E6"/>
    <mergeCell ref="F5:F6"/>
    <mergeCell ref="G5:J5"/>
    <mergeCell ref="A2:T2"/>
    <mergeCell ref="A3:T3"/>
    <mergeCell ref="A4:T4"/>
  </mergeCells>
  <pageMargins left="0.7" right="0.7" top="0.75" bottom="0.75" header="0.3" footer="0.3"/>
  <pageSetup paperSize="9" scale="60" fitToHeight="0" orientation="landscape" r:id="rId1"/>
  <headerFooter>
    <oddFooter>&amp;C&amp;P</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H333"/>
  <sheetViews>
    <sheetView topLeftCell="G225" zoomScale="85" zoomScaleNormal="85" workbookViewId="0">
      <selection activeCell="M181" sqref="M181"/>
    </sheetView>
  </sheetViews>
  <sheetFormatPr defaultRowHeight="15"/>
  <cols>
    <col min="1" max="1" width="6.85546875" style="27" customWidth="1"/>
    <col min="2" max="2" width="27.42578125" style="28" customWidth="1"/>
    <col min="3" max="3" width="12.85546875" style="29" customWidth="1"/>
    <col min="4" max="4" width="12.85546875" style="29" hidden="1" customWidth="1"/>
    <col min="5" max="5" width="40.42578125" style="29" hidden="1" customWidth="1"/>
    <col min="6" max="6" width="9.140625" style="1" customWidth="1"/>
    <col min="7" max="7" width="12.85546875" style="30" customWidth="1"/>
    <col min="8" max="8" width="12.85546875" style="289" customWidth="1"/>
    <col min="9" max="9" width="12.85546875" style="136" customWidth="1"/>
    <col min="10" max="10" width="10.7109375" style="30" customWidth="1"/>
    <col min="11" max="11" width="12.5703125" style="30" customWidth="1"/>
    <col min="12" max="12" width="11.7109375" style="30" customWidth="1"/>
    <col min="13" max="13" width="10.7109375" style="30" customWidth="1"/>
    <col min="14" max="14" width="12.7109375" style="30" customWidth="1"/>
    <col min="15" max="15" width="10.85546875" style="30" customWidth="1"/>
    <col min="16" max="16" width="13.85546875" style="30" customWidth="1"/>
    <col min="17" max="17" width="11.28515625" style="30" customWidth="1"/>
    <col min="18" max="18" width="11.28515625" style="468" customWidth="1"/>
    <col min="19" max="19" width="14.28515625" style="468" customWidth="1"/>
    <col min="20" max="20" width="11.28515625" style="30" customWidth="1"/>
    <col min="21" max="21" width="11.28515625" style="468" customWidth="1"/>
    <col min="22" max="22" width="14.140625" style="468" customWidth="1"/>
    <col min="23" max="23" width="11.28515625" style="30" customWidth="1"/>
    <col min="24" max="24" width="11.28515625" style="468" customWidth="1"/>
    <col min="25" max="25" width="13.28515625" style="468" customWidth="1"/>
    <col min="26" max="26" width="11.28515625" style="30" customWidth="1"/>
    <col min="27" max="27" width="9.7109375" style="30" customWidth="1"/>
    <col min="28" max="28" width="6.140625" style="29" customWidth="1"/>
    <col min="29" max="31" width="13.7109375" style="354" customWidth="1"/>
    <col min="32" max="258" width="8.85546875" style="1"/>
    <col min="259" max="259" width="6.85546875" style="1" customWidth="1"/>
    <col min="260" max="260" width="27.42578125" style="1" customWidth="1"/>
    <col min="261" max="261" width="12.85546875" style="1" customWidth="1"/>
    <col min="262" max="262" width="0" style="1" hidden="1" customWidth="1"/>
    <col min="263" max="263" width="40.42578125" style="1" customWidth="1"/>
    <col min="264" max="264" width="9.140625" style="1" customWidth="1"/>
    <col min="265" max="266" width="11" style="1" customWidth="1"/>
    <col min="267" max="267" width="12.28515625" style="1" customWidth="1"/>
    <col min="268" max="270" width="12.85546875" style="1" customWidth="1"/>
    <col min="271" max="271" width="10.7109375" style="1" customWidth="1"/>
    <col min="272" max="272" width="12.7109375" style="1" customWidth="1"/>
    <col min="273" max="273" width="10.85546875" style="1" customWidth="1"/>
    <col min="274" max="274" width="11.28515625" style="1" customWidth="1"/>
    <col min="275" max="275" width="9.7109375" style="1" customWidth="1"/>
    <col min="276" max="276" width="11.140625" style="1" customWidth="1"/>
    <col min="277" max="277" width="12.42578125" style="1" customWidth="1"/>
    <col min="278" max="283" width="9.7109375" style="1" customWidth="1"/>
    <col min="284" max="284" width="6.140625" style="1" customWidth="1"/>
    <col min="285" max="514" width="8.85546875" style="1"/>
    <col min="515" max="515" width="6.85546875" style="1" customWidth="1"/>
    <col min="516" max="516" width="27.42578125" style="1" customWidth="1"/>
    <col min="517" max="517" width="12.85546875" style="1" customWidth="1"/>
    <col min="518" max="518" width="0" style="1" hidden="1" customWidth="1"/>
    <col min="519" max="519" width="40.42578125" style="1" customWidth="1"/>
    <col min="520" max="520" width="9.140625" style="1" customWidth="1"/>
    <col min="521" max="522" width="11" style="1" customWidth="1"/>
    <col min="523" max="523" width="12.28515625" style="1" customWidth="1"/>
    <col min="524" max="526" width="12.85546875" style="1" customWidth="1"/>
    <col min="527" max="527" width="10.7109375" style="1" customWidth="1"/>
    <col min="528" max="528" width="12.7109375" style="1" customWidth="1"/>
    <col min="529" max="529" width="10.85546875" style="1" customWidth="1"/>
    <col min="530" max="530" width="11.28515625" style="1" customWidth="1"/>
    <col min="531" max="531" width="9.7109375" style="1" customWidth="1"/>
    <col min="532" max="532" width="11.140625" style="1" customWidth="1"/>
    <col min="533" max="533" width="12.42578125" style="1" customWidth="1"/>
    <col min="534" max="539" width="9.7109375" style="1" customWidth="1"/>
    <col min="540" max="540" width="6.140625" style="1" customWidth="1"/>
    <col min="541" max="770" width="8.85546875" style="1"/>
    <col min="771" max="771" width="6.85546875" style="1" customWidth="1"/>
    <col min="772" max="772" width="27.42578125" style="1" customWidth="1"/>
    <col min="773" max="773" width="12.85546875" style="1" customWidth="1"/>
    <col min="774" max="774" width="0" style="1" hidden="1" customWidth="1"/>
    <col min="775" max="775" width="40.42578125" style="1" customWidth="1"/>
    <col min="776" max="776" width="9.140625" style="1" customWidth="1"/>
    <col min="777" max="778" width="11" style="1" customWidth="1"/>
    <col min="779" max="779" width="12.28515625" style="1" customWidth="1"/>
    <col min="780" max="782" width="12.85546875" style="1" customWidth="1"/>
    <col min="783" max="783" width="10.7109375" style="1" customWidth="1"/>
    <col min="784" max="784" width="12.7109375" style="1" customWidth="1"/>
    <col min="785" max="785" width="10.85546875" style="1" customWidth="1"/>
    <col min="786" max="786" width="11.28515625" style="1" customWidth="1"/>
    <col min="787" max="787" width="9.7109375" style="1" customWidth="1"/>
    <col min="788" max="788" width="11.140625" style="1" customWidth="1"/>
    <col min="789" max="789" width="12.42578125" style="1" customWidth="1"/>
    <col min="790" max="795" width="9.7109375" style="1" customWidth="1"/>
    <col min="796" max="796" width="6.140625" style="1" customWidth="1"/>
    <col min="797" max="1026" width="8.85546875" style="1"/>
    <col min="1027" max="1027" width="6.85546875" style="1" customWidth="1"/>
    <col min="1028" max="1028" width="27.42578125" style="1" customWidth="1"/>
    <col min="1029" max="1029" width="12.85546875" style="1" customWidth="1"/>
    <col min="1030" max="1030" width="0" style="1" hidden="1" customWidth="1"/>
    <col min="1031" max="1031" width="40.42578125" style="1" customWidth="1"/>
    <col min="1032" max="1032" width="9.140625" style="1" customWidth="1"/>
    <col min="1033" max="1034" width="11" style="1" customWidth="1"/>
    <col min="1035" max="1035" width="12.28515625" style="1" customWidth="1"/>
    <col min="1036" max="1038" width="12.85546875" style="1" customWidth="1"/>
    <col min="1039" max="1039" width="10.7109375" style="1" customWidth="1"/>
    <col min="1040" max="1040" width="12.7109375" style="1" customWidth="1"/>
    <col min="1041" max="1041" width="10.85546875" style="1" customWidth="1"/>
    <col min="1042" max="1042" width="11.28515625" style="1" customWidth="1"/>
    <col min="1043" max="1043" width="9.7109375" style="1" customWidth="1"/>
    <col min="1044" max="1044" width="11.140625" style="1" customWidth="1"/>
    <col min="1045" max="1045" width="12.42578125" style="1" customWidth="1"/>
    <col min="1046" max="1051" width="9.7109375" style="1" customWidth="1"/>
    <col min="1052" max="1052" width="6.140625" style="1" customWidth="1"/>
    <col min="1053" max="1282" width="8.85546875" style="1"/>
    <col min="1283" max="1283" width="6.85546875" style="1" customWidth="1"/>
    <col min="1284" max="1284" width="27.42578125" style="1" customWidth="1"/>
    <col min="1285" max="1285" width="12.85546875" style="1" customWidth="1"/>
    <col min="1286" max="1286" width="0" style="1" hidden="1" customWidth="1"/>
    <col min="1287" max="1287" width="40.42578125" style="1" customWidth="1"/>
    <col min="1288" max="1288" width="9.140625" style="1" customWidth="1"/>
    <col min="1289" max="1290" width="11" style="1" customWidth="1"/>
    <col min="1291" max="1291" width="12.28515625" style="1" customWidth="1"/>
    <col min="1292" max="1294" width="12.85546875" style="1" customWidth="1"/>
    <col min="1295" max="1295" width="10.7109375" style="1" customWidth="1"/>
    <col min="1296" max="1296" width="12.7109375" style="1" customWidth="1"/>
    <col min="1297" max="1297" width="10.85546875" style="1" customWidth="1"/>
    <col min="1298" max="1298" width="11.28515625" style="1" customWidth="1"/>
    <col min="1299" max="1299" width="9.7109375" style="1" customWidth="1"/>
    <col min="1300" max="1300" width="11.140625" style="1" customWidth="1"/>
    <col min="1301" max="1301" width="12.42578125" style="1" customWidth="1"/>
    <col min="1302" max="1307" width="9.7109375" style="1" customWidth="1"/>
    <col min="1308" max="1308" width="6.140625" style="1" customWidth="1"/>
    <col min="1309" max="1538" width="8.85546875" style="1"/>
    <col min="1539" max="1539" width="6.85546875" style="1" customWidth="1"/>
    <col min="1540" max="1540" width="27.42578125" style="1" customWidth="1"/>
    <col min="1541" max="1541" width="12.85546875" style="1" customWidth="1"/>
    <col min="1542" max="1542" width="0" style="1" hidden="1" customWidth="1"/>
    <col min="1543" max="1543" width="40.42578125" style="1" customWidth="1"/>
    <col min="1544" max="1544" width="9.140625" style="1" customWidth="1"/>
    <col min="1545" max="1546" width="11" style="1" customWidth="1"/>
    <col min="1547" max="1547" width="12.28515625" style="1" customWidth="1"/>
    <col min="1548" max="1550" width="12.85546875" style="1" customWidth="1"/>
    <col min="1551" max="1551" width="10.7109375" style="1" customWidth="1"/>
    <col min="1552" max="1552" width="12.7109375" style="1" customWidth="1"/>
    <col min="1553" max="1553" width="10.85546875" style="1" customWidth="1"/>
    <col min="1554" max="1554" width="11.28515625" style="1" customWidth="1"/>
    <col min="1555" max="1555" width="9.7109375" style="1" customWidth="1"/>
    <col min="1556" max="1556" width="11.140625" style="1" customWidth="1"/>
    <col min="1557" max="1557" width="12.42578125" style="1" customWidth="1"/>
    <col min="1558" max="1563" width="9.7109375" style="1" customWidth="1"/>
    <col min="1564" max="1564" width="6.140625" style="1" customWidth="1"/>
    <col min="1565" max="1794" width="8.85546875" style="1"/>
    <col min="1795" max="1795" width="6.85546875" style="1" customWidth="1"/>
    <col min="1796" max="1796" width="27.42578125" style="1" customWidth="1"/>
    <col min="1797" max="1797" width="12.85546875" style="1" customWidth="1"/>
    <col min="1798" max="1798" width="0" style="1" hidden="1" customWidth="1"/>
    <col min="1799" max="1799" width="40.42578125" style="1" customWidth="1"/>
    <col min="1800" max="1800" width="9.140625" style="1" customWidth="1"/>
    <col min="1801" max="1802" width="11" style="1" customWidth="1"/>
    <col min="1803" max="1803" width="12.28515625" style="1" customWidth="1"/>
    <col min="1804" max="1806" width="12.85546875" style="1" customWidth="1"/>
    <col min="1807" max="1807" width="10.7109375" style="1" customWidth="1"/>
    <col min="1808" max="1808" width="12.7109375" style="1" customWidth="1"/>
    <col min="1809" max="1809" width="10.85546875" style="1" customWidth="1"/>
    <col min="1810" max="1810" width="11.28515625" style="1" customWidth="1"/>
    <col min="1811" max="1811" width="9.7109375" style="1" customWidth="1"/>
    <col min="1812" max="1812" width="11.140625" style="1" customWidth="1"/>
    <col min="1813" max="1813" width="12.42578125" style="1" customWidth="1"/>
    <col min="1814" max="1819" width="9.7109375" style="1" customWidth="1"/>
    <col min="1820" max="1820" width="6.140625" style="1" customWidth="1"/>
    <col min="1821" max="2050" width="8.85546875" style="1"/>
    <col min="2051" max="2051" width="6.85546875" style="1" customWidth="1"/>
    <col min="2052" max="2052" width="27.42578125" style="1" customWidth="1"/>
    <col min="2053" max="2053" width="12.85546875" style="1" customWidth="1"/>
    <col min="2054" max="2054" width="0" style="1" hidden="1" customWidth="1"/>
    <col min="2055" max="2055" width="40.42578125" style="1" customWidth="1"/>
    <col min="2056" max="2056" width="9.140625" style="1" customWidth="1"/>
    <col min="2057" max="2058" width="11" style="1" customWidth="1"/>
    <col min="2059" max="2059" width="12.28515625" style="1" customWidth="1"/>
    <col min="2060" max="2062" width="12.85546875" style="1" customWidth="1"/>
    <col min="2063" max="2063" width="10.7109375" style="1" customWidth="1"/>
    <col min="2064" max="2064" width="12.7109375" style="1" customWidth="1"/>
    <col min="2065" max="2065" width="10.85546875" style="1" customWidth="1"/>
    <col min="2066" max="2066" width="11.28515625" style="1" customWidth="1"/>
    <col min="2067" max="2067" width="9.7109375" style="1" customWidth="1"/>
    <col min="2068" max="2068" width="11.140625" style="1" customWidth="1"/>
    <col min="2069" max="2069" width="12.42578125" style="1" customWidth="1"/>
    <col min="2070" max="2075" width="9.7109375" style="1" customWidth="1"/>
    <col min="2076" max="2076" width="6.140625" style="1" customWidth="1"/>
    <col min="2077" max="2306" width="8.85546875" style="1"/>
    <col min="2307" max="2307" width="6.85546875" style="1" customWidth="1"/>
    <col min="2308" max="2308" width="27.42578125" style="1" customWidth="1"/>
    <col min="2309" max="2309" width="12.85546875" style="1" customWidth="1"/>
    <col min="2310" max="2310" width="0" style="1" hidden="1" customWidth="1"/>
    <col min="2311" max="2311" width="40.42578125" style="1" customWidth="1"/>
    <col min="2312" max="2312" width="9.140625" style="1" customWidth="1"/>
    <col min="2313" max="2314" width="11" style="1" customWidth="1"/>
    <col min="2315" max="2315" width="12.28515625" style="1" customWidth="1"/>
    <col min="2316" max="2318" width="12.85546875" style="1" customWidth="1"/>
    <col min="2319" max="2319" width="10.7109375" style="1" customWidth="1"/>
    <col min="2320" max="2320" width="12.7109375" style="1" customWidth="1"/>
    <col min="2321" max="2321" width="10.85546875" style="1" customWidth="1"/>
    <col min="2322" max="2322" width="11.28515625" style="1" customWidth="1"/>
    <col min="2323" max="2323" width="9.7109375" style="1" customWidth="1"/>
    <col min="2324" max="2324" width="11.140625" style="1" customWidth="1"/>
    <col min="2325" max="2325" width="12.42578125" style="1" customWidth="1"/>
    <col min="2326" max="2331" width="9.7109375" style="1" customWidth="1"/>
    <col min="2332" max="2332" width="6.140625" style="1" customWidth="1"/>
    <col min="2333" max="2562" width="8.85546875" style="1"/>
    <col min="2563" max="2563" width="6.85546875" style="1" customWidth="1"/>
    <col min="2564" max="2564" width="27.42578125" style="1" customWidth="1"/>
    <col min="2565" max="2565" width="12.85546875" style="1" customWidth="1"/>
    <col min="2566" max="2566" width="0" style="1" hidden="1" customWidth="1"/>
    <col min="2567" max="2567" width="40.42578125" style="1" customWidth="1"/>
    <col min="2568" max="2568" width="9.140625" style="1" customWidth="1"/>
    <col min="2569" max="2570" width="11" style="1" customWidth="1"/>
    <col min="2571" max="2571" width="12.28515625" style="1" customWidth="1"/>
    <col min="2572" max="2574" width="12.85546875" style="1" customWidth="1"/>
    <col min="2575" max="2575" width="10.7109375" style="1" customWidth="1"/>
    <col min="2576" max="2576" width="12.7109375" style="1" customWidth="1"/>
    <col min="2577" max="2577" width="10.85546875" style="1" customWidth="1"/>
    <col min="2578" max="2578" width="11.28515625" style="1" customWidth="1"/>
    <col min="2579" max="2579" width="9.7109375" style="1" customWidth="1"/>
    <col min="2580" max="2580" width="11.140625" style="1" customWidth="1"/>
    <col min="2581" max="2581" width="12.42578125" style="1" customWidth="1"/>
    <col min="2582" max="2587" width="9.7109375" style="1" customWidth="1"/>
    <col min="2588" max="2588" width="6.140625" style="1" customWidth="1"/>
    <col min="2589" max="2818" width="8.85546875" style="1"/>
    <col min="2819" max="2819" width="6.85546875" style="1" customWidth="1"/>
    <col min="2820" max="2820" width="27.42578125" style="1" customWidth="1"/>
    <col min="2821" max="2821" width="12.85546875" style="1" customWidth="1"/>
    <col min="2822" max="2822" width="0" style="1" hidden="1" customWidth="1"/>
    <col min="2823" max="2823" width="40.42578125" style="1" customWidth="1"/>
    <col min="2824" max="2824" width="9.140625" style="1" customWidth="1"/>
    <col min="2825" max="2826" width="11" style="1" customWidth="1"/>
    <col min="2827" max="2827" width="12.28515625" style="1" customWidth="1"/>
    <col min="2828" max="2830" width="12.85546875" style="1" customWidth="1"/>
    <col min="2831" max="2831" width="10.7109375" style="1" customWidth="1"/>
    <col min="2832" max="2832" width="12.7109375" style="1" customWidth="1"/>
    <col min="2833" max="2833" width="10.85546875" style="1" customWidth="1"/>
    <col min="2834" max="2834" width="11.28515625" style="1" customWidth="1"/>
    <col min="2835" max="2835" width="9.7109375" style="1" customWidth="1"/>
    <col min="2836" max="2836" width="11.140625" style="1" customWidth="1"/>
    <col min="2837" max="2837" width="12.42578125" style="1" customWidth="1"/>
    <col min="2838" max="2843" width="9.7109375" style="1" customWidth="1"/>
    <col min="2844" max="2844" width="6.140625" style="1" customWidth="1"/>
    <col min="2845" max="3074" width="8.85546875" style="1"/>
    <col min="3075" max="3075" width="6.85546875" style="1" customWidth="1"/>
    <col min="3076" max="3076" width="27.42578125" style="1" customWidth="1"/>
    <col min="3077" max="3077" width="12.85546875" style="1" customWidth="1"/>
    <col min="3078" max="3078" width="0" style="1" hidden="1" customWidth="1"/>
    <col min="3079" max="3079" width="40.42578125" style="1" customWidth="1"/>
    <col min="3080" max="3080" width="9.140625" style="1" customWidth="1"/>
    <col min="3081" max="3082" width="11" style="1" customWidth="1"/>
    <col min="3083" max="3083" width="12.28515625" style="1" customWidth="1"/>
    <col min="3084" max="3086" width="12.85546875" style="1" customWidth="1"/>
    <col min="3087" max="3087" width="10.7109375" style="1" customWidth="1"/>
    <col min="3088" max="3088" width="12.7109375" style="1" customWidth="1"/>
    <col min="3089" max="3089" width="10.85546875" style="1" customWidth="1"/>
    <col min="3090" max="3090" width="11.28515625" style="1" customWidth="1"/>
    <col min="3091" max="3091" width="9.7109375" style="1" customWidth="1"/>
    <col min="3092" max="3092" width="11.140625" style="1" customWidth="1"/>
    <col min="3093" max="3093" width="12.42578125" style="1" customWidth="1"/>
    <col min="3094" max="3099" width="9.7109375" style="1" customWidth="1"/>
    <col min="3100" max="3100" width="6.140625" style="1" customWidth="1"/>
    <col min="3101" max="3330" width="8.85546875" style="1"/>
    <col min="3331" max="3331" width="6.85546875" style="1" customWidth="1"/>
    <col min="3332" max="3332" width="27.42578125" style="1" customWidth="1"/>
    <col min="3333" max="3333" width="12.85546875" style="1" customWidth="1"/>
    <col min="3334" max="3334" width="0" style="1" hidden="1" customWidth="1"/>
    <col min="3335" max="3335" width="40.42578125" style="1" customWidth="1"/>
    <col min="3336" max="3336" width="9.140625" style="1" customWidth="1"/>
    <col min="3337" max="3338" width="11" style="1" customWidth="1"/>
    <col min="3339" max="3339" width="12.28515625" style="1" customWidth="1"/>
    <col min="3340" max="3342" width="12.85546875" style="1" customWidth="1"/>
    <col min="3343" max="3343" width="10.7109375" style="1" customWidth="1"/>
    <col min="3344" max="3344" width="12.7109375" style="1" customWidth="1"/>
    <col min="3345" max="3345" width="10.85546875" style="1" customWidth="1"/>
    <col min="3346" max="3346" width="11.28515625" style="1" customWidth="1"/>
    <col min="3347" max="3347" width="9.7109375" style="1" customWidth="1"/>
    <col min="3348" max="3348" width="11.140625" style="1" customWidth="1"/>
    <col min="3349" max="3349" width="12.42578125" style="1" customWidth="1"/>
    <col min="3350" max="3355" width="9.7109375" style="1" customWidth="1"/>
    <col min="3356" max="3356" width="6.140625" style="1" customWidth="1"/>
    <col min="3357" max="3586" width="8.85546875" style="1"/>
    <col min="3587" max="3587" width="6.85546875" style="1" customWidth="1"/>
    <col min="3588" max="3588" width="27.42578125" style="1" customWidth="1"/>
    <col min="3589" max="3589" width="12.85546875" style="1" customWidth="1"/>
    <col min="3590" max="3590" width="0" style="1" hidden="1" customWidth="1"/>
    <col min="3591" max="3591" width="40.42578125" style="1" customWidth="1"/>
    <col min="3592" max="3592" width="9.140625" style="1" customWidth="1"/>
    <col min="3593" max="3594" width="11" style="1" customWidth="1"/>
    <col min="3595" max="3595" width="12.28515625" style="1" customWidth="1"/>
    <col min="3596" max="3598" width="12.85546875" style="1" customWidth="1"/>
    <col min="3599" max="3599" width="10.7109375" style="1" customWidth="1"/>
    <col min="3600" max="3600" width="12.7109375" style="1" customWidth="1"/>
    <col min="3601" max="3601" width="10.85546875" style="1" customWidth="1"/>
    <col min="3602" max="3602" width="11.28515625" style="1" customWidth="1"/>
    <col min="3603" max="3603" width="9.7109375" style="1" customWidth="1"/>
    <col min="3604" max="3604" width="11.140625" style="1" customWidth="1"/>
    <col min="3605" max="3605" width="12.42578125" style="1" customWidth="1"/>
    <col min="3606" max="3611" width="9.7109375" style="1" customWidth="1"/>
    <col min="3612" max="3612" width="6.140625" style="1" customWidth="1"/>
    <col min="3613" max="3842" width="8.85546875" style="1"/>
    <col min="3843" max="3843" width="6.85546875" style="1" customWidth="1"/>
    <col min="3844" max="3844" width="27.42578125" style="1" customWidth="1"/>
    <col min="3845" max="3845" width="12.85546875" style="1" customWidth="1"/>
    <col min="3846" max="3846" width="0" style="1" hidden="1" customWidth="1"/>
    <col min="3847" max="3847" width="40.42578125" style="1" customWidth="1"/>
    <col min="3848" max="3848" width="9.140625" style="1" customWidth="1"/>
    <col min="3849" max="3850" width="11" style="1" customWidth="1"/>
    <col min="3851" max="3851" width="12.28515625" style="1" customWidth="1"/>
    <col min="3852" max="3854" width="12.85546875" style="1" customWidth="1"/>
    <col min="3855" max="3855" width="10.7109375" style="1" customWidth="1"/>
    <col min="3856" max="3856" width="12.7109375" style="1" customWidth="1"/>
    <col min="3857" max="3857" width="10.85546875" style="1" customWidth="1"/>
    <col min="3858" max="3858" width="11.28515625" style="1" customWidth="1"/>
    <col min="3859" max="3859" width="9.7109375" style="1" customWidth="1"/>
    <col min="3860" max="3860" width="11.140625" style="1" customWidth="1"/>
    <col min="3861" max="3861" width="12.42578125" style="1" customWidth="1"/>
    <col min="3862" max="3867" width="9.7109375" style="1" customWidth="1"/>
    <col min="3868" max="3868" width="6.140625" style="1" customWidth="1"/>
    <col min="3869" max="4098" width="8.85546875" style="1"/>
    <col min="4099" max="4099" width="6.85546875" style="1" customWidth="1"/>
    <col min="4100" max="4100" width="27.42578125" style="1" customWidth="1"/>
    <col min="4101" max="4101" width="12.85546875" style="1" customWidth="1"/>
    <col min="4102" max="4102" width="0" style="1" hidden="1" customWidth="1"/>
    <col min="4103" max="4103" width="40.42578125" style="1" customWidth="1"/>
    <col min="4104" max="4104" width="9.140625" style="1" customWidth="1"/>
    <col min="4105" max="4106" width="11" style="1" customWidth="1"/>
    <col min="4107" max="4107" width="12.28515625" style="1" customWidth="1"/>
    <col min="4108" max="4110" width="12.85546875" style="1" customWidth="1"/>
    <col min="4111" max="4111" width="10.7109375" style="1" customWidth="1"/>
    <col min="4112" max="4112" width="12.7109375" style="1" customWidth="1"/>
    <col min="4113" max="4113" width="10.85546875" style="1" customWidth="1"/>
    <col min="4114" max="4114" width="11.28515625" style="1" customWidth="1"/>
    <col min="4115" max="4115" width="9.7109375" style="1" customWidth="1"/>
    <col min="4116" max="4116" width="11.140625" style="1" customWidth="1"/>
    <col min="4117" max="4117" width="12.42578125" style="1" customWidth="1"/>
    <col min="4118" max="4123" width="9.7109375" style="1" customWidth="1"/>
    <col min="4124" max="4124" width="6.140625" style="1" customWidth="1"/>
    <col min="4125" max="4354" width="8.85546875" style="1"/>
    <col min="4355" max="4355" width="6.85546875" style="1" customWidth="1"/>
    <col min="4356" max="4356" width="27.42578125" style="1" customWidth="1"/>
    <col min="4357" max="4357" width="12.85546875" style="1" customWidth="1"/>
    <col min="4358" max="4358" width="0" style="1" hidden="1" customWidth="1"/>
    <col min="4359" max="4359" width="40.42578125" style="1" customWidth="1"/>
    <col min="4360" max="4360" width="9.140625" style="1" customWidth="1"/>
    <col min="4361" max="4362" width="11" style="1" customWidth="1"/>
    <col min="4363" max="4363" width="12.28515625" style="1" customWidth="1"/>
    <col min="4364" max="4366" width="12.85546875" style="1" customWidth="1"/>
    <col min="4367" max="4367" width="10.7109375" style="1" customWidth="1"/>
    <col min="4368" max="4368" width="12.7109375" style="1" customWidth="1"/>
    <col min="4369" max="4369" width="10.85546875" style="1" customWidth="1"/>
    <col min="4370" max="4370" width="11.28515625" style="1" customWidth="1"/>
    <col min="4371" max="4371" width="9.7109375" style="1" customWidth="1"/>
    <col min="4372" max="4372" width="11.140625" style="1" customWidth="1"/>
    <col min="4373" max="4373" width="12.42578125" style="1" customWidth="1"/>
    <col min="4374" max="4379" width="9.7109375" style="1" customWidth="1"/>
    <col min="4380" max="4380" width="6.140625" style="1" customWidth="1"/>
    <col min="4381" max="4610" width="8.85546875" style="1"/>
    <col min="4611" max="4611" width="6.85546875" style="1" customWidth="1"/>
    <col min="4612" max="4612" width="27.42578125" style="1" customWidth="1"/>
    <col min="4613" max="4613" width="12.85546875" style="1" customWidth="1"/>
    <col min="4614" max="4614" width="0" style="1" hidden="1" customWidth="1"/>
    <col min="4615" max="4615" width="40.42578125" style="1" customWidth="1"/>
    <col min="4616" max="4616" width="9.140625" style="1" customWidth="1"/>
    <col min="4617" max="4618" width="11" style="1" customWidth="1"/>
    <col min="4619" max="4619" width="12.28515625" style="1" customWidth="1"/>
    <col min="4620" max="4622" width="12.85546875" style="1" customWidth="1"/>
    <col min="4623" max="4623" width="10.7109375" style="1" customWidth="1"/>
    <col min="4624" max="4624" width="12.7109375" style="1" customWidth="1"/>
    <col min="4625" max="4625" width="10.85546875" style="1" customWidth="1"/>
    <col min="4626" max="4626" width="11.28515625" style="1" customWidth="1"/>
    <col min="4627" max="4627" width="9.7109375" style="1" customWidth="1"/>
    <col min="4628" max="4628" width="11.140625" style="1" customWidth="1"/>
    <col min="4629" max="4629" width="12.42578125" style="1" customWidth="1"/>
    <col min="4630" max="4635" width="9.7109375" style="1" customWidth="1"/>
    <col min="4636" max="4636" width="6.140625" style="1" customWidth="1"/>
    <col min="4637" max="4866" width="8.85546875" style="1"/>
    <col min="4867" max="4867" width="6.85546875" style="1" customWidth="1"/>
    <col min="4868" max="4868" width="27.42578125" style="1" customWidth="1"/>
    <col min="4869" max="4869" width="12.85546875" style="1" customWidth="1"/>
    <col min="4870" max="4870" width="0" style="1" hidden="1" customWidth="1"/>
    <col min="4871" max="4871" width="40.42578125" style="1" customWidth="1"/>
    <col min="4872" max="4872" width="9.140625" style="1" customWidth="1"/>
    <col min="4873" max="4874" width="11" style="1" customWidth="1"/>
    <col min="4875" max="4875" width="12.28515625" style="1" customWidth="1"/>
    <col min="4876" max="4878" width="12.85546875" style="1" customWidth="1"/>
    <col min="4879" max="4879" width="10.7109375" style="1" customWidth="1"/>
    <col min="4880" max="4880" width="12.7109375" style="1" customWidth="1"/>
    <col min="4881" max="4881" width="10.85546875" style="1" customWidth="1"/>
    <col min="4882" max="4882" width="11.28515625" style="1" customWidth="1"/>
    <col min="4883" max="4883" width="9.7109375" style="1" customWidth="1"/>
    <col min="4884" max="4884" width="11.140625" style="1" customWidth="1"/>
    <col min="4885" max="4885" width="12.42578125" style="1" customWidth="1"/>
    <col min="4886" max="4891" width="9.7109375" style="1" customWidth="1"/>
    <col min="4892" max="4892" width="6.140625" style="1" customWidth="1"/>
    <col min="4893" max="5122" width="8.85546875" style="1"/>
    <col min="5123" max="5123" width="6.85546875" style="1" customWidth="1"/>
    <col min="5124" max="5124" width="27.42578125" style="1" customWidth="1"/>
    <col min="5125" max="5125" width="12.85546875" style="1" customWidth="1"/>
    <col min="5126" max="5126" width="0" style="1" hidden="1" customWidth="1"/>
    <col min="5127" max="5127" width="40.42578125" style="1" customWidth="1"/>
    <col min="5128" max="5128" width="9.140625" style="1" customWidth="1"/>
    <col min="5129" max="5130" width="11" style="1" customWidth="1"/>
    <col min="5131" max="5131" width="12.28515625" style="1" customWidth="1"/>
    <col min="5132" max="5134" width="12.85546875" style="1" customWidth="1"/>
    <col min="5135" max="5135" width="10.7109375" style="1" customWidth="1"/>
    <col min="5136" max="5136" width="12.7109375" style="1" customWidth="1"/>
    <col min="5137" max="5137" width="10.85546875" style="1" customWidth="1"/>
    <col min="5138" max="5138" width="11.28515625" style="1" customWidth="1"/>
    <col min="5139" max="5139" width="9.7109375" style="1" customWidth="1"/>
    <col min="5140" max="5140" width="11.140625" style="1" customWidth="1"/>
    <col min="5141" max="5141" width="12.42578125" style="1" customWidth="1"/>
    <col min="5142" max="5147" width="9.7109375" style="1" customWidth="1"/>
    <col min="5148" max="5148" width="6.140625" style="1" customWidth="1"/>
    <col min="5149" max="5378" width="8.85546875" style="1"/>
    <col min="5379" max="5379" width="6.85546875" style="1" customWidth="1"/>
    <col min="5380" max="5380" width="27.42578125" style="1" customWidth="1"/>
    <col min="5381" max="5381" width="12.85546875" style="1" customWidth="1"/>
    <col min="5382" max="5382" width="0" style="1" hidden="1" customWidth="1"/>
    <col min="5383" max="5383" width="40.42578125" style="1" customWidth="1"/>
    <col min="5384" max="5384" width="9.140625" style="1" customWidth="1"/>
    <col min="5385" max="5386" width="11" style="1" customWidth="1"/>
    <col min="5387" max="5387" width="12.28515625" style="1" customWidth="1"/>
    <col min="5388" max="5390" width="12.85546875" style="1" customWidth="1"/>
    <col min="5391" max="5391" width="10.7109375" style="1" customWidth="1"/>
    <col min="5392" max="5392" width="12.7109375" style="1" customWidth="1"/>
    <col min="5393" max="5393" width="10.85546875" style="1" customWidth="1"/>
    <col min="5394" max="5394" width="11.28515625" style="1" customWidth="1"/>
    <col min="5395" max="5395" width="9.7109375" style="1" customWidth="1"/>
    <col min="5396" max="5396" width="11.140625" style="1" customWidth="1"/>
    <col min="5397" max="5397" width="12.42578125" style="1" customWidth="1"/>
    <col min="5398" max="5403" width="9.7109375" style="1" customWidth="1"/>
    <col min="5404" max="5404" width="6.140625" style="1" customWidth="1"/>
    <col min="5405" max="5634" width="8.85546875" style="1"/>
    <col min="5635" max="5635" width="6.85546875" style="1" customWidth="1"/>
    <col min="5636" max="5636" width="27.42578125" style="1" customWidth="1"/>
    <col min="5637" max="5637" width="12.85546875" style="1" customWidth="1"/>
    <col min="5638" max="5638" width="0" style="1" hidden="1" customWidth="1"/>
    <col min="5639" max="5639" width="40.42578125" style="1" customWidth="1"/>
    <col min="5640" max="5640" width="9.140625" style="1" customWidth="1"/>
    <col min="5641" max="5642" width="11" style="1" customWidth="1"/>
    <col min="5643" max="5643" width="12.28515625" style="1" customWidth="1"/>
    <col min="5644" max="5646" width="12.85546875" style="1" customWidth="1"/>
    <col min="5647" max="5647" width="10.7109375" style="1" customWidth="1"/>
    <col min="5648" max="5648" width="12.7109375" style="1" customWidth="1"/>
    <col min="5649" max="5649" width="10.85546875" style="1" customWidth="1"/>
    <col min="5650" max="5650" width="11.28515625" style="1" customWidth="1"/>
    <col min="5651" max="5651" width="9.7109375" style="1" customWidth="1"/>
    <col min="5652" max="5652" width="11.140625" style="1" customWidth="1"/>
    <col min="5653" max="5653" width="12.42578125" style="1" customWidth="1"/>
    <col min="5654" max="5659" width="9.7109375" style="1" customWidth="1"/>
    <col min="5660" max="5660" width="6.140625" style="1" customWidth="1"/>
    <col min="5661" max="5890" width="8.85546875" style="1"/>
    <col min="5891" max="5891" width="6.85546875" style="1" customWidth="1"/>
    <col min="5892" max="5892" width="27.42578125" style="1" customWidth="1"/>
    <col min="5893" max="5893" width="12.85546875" style="1" customWidth="1"/>
    <col min="5894" max="5894" width="0" style="1" hidden="1" customWidth="1"/>
    <col min="5895" max="5895" width="40.42578125" style="1" customWidth="1"/>
    <col min="5896" max="5896" width="9.140625" style="1" customWidth="1"/>
    <col min="5897" max="5898" width="11" style="1" customWidth="1"/>
    <col min="5899" max="5899" width="12.28515625" style="1" customWidth="1"/>
    <col min="5900" max="5902" width="12.85546875" style="1" customWidth="1"/>
    <col min="5903" max="5903" width="10.7109375" style="1" customWidth="1"/>
    <col min="5904" max="5904" width="12.7109375" style="1" customWidth="1"/>
    <col min="5905" max="5905" width="10.85546875" style="1" customWidth="1"/>
    <col min="5906" max="5906" width="11.28515625" style="1" customWidth="1"/>
    <col min="5907" max="5907" width="9.7109375" style="1" customWidth="1"/>
    <col min="5908" max="5908" width="11.140625" style="1" customWidth="1"/>
    <col min="5909" max="5909" width="12.42578125" style="1" customWidth="1"/>
    <col min="5910" max="5915" width="9.7109375" style="1" customWidth="1"/>
    <col min="5916" max="5916" width="6.140625" style="1" customWidth="1"/>
    <col min="5917" max="6146" width="8.85546875" style="1"/>
    <col min="6147" max="6147" width="6.85546875" style="1" customWidth="1"/>
    <col min="6148" max="6148" width="27.42578125" style="1" customWidth="1"/>
    <col min="6149" max="6149" width="12.85546875" style="1" customWidth="1"/>
    <col min="6150" max="6150" width="0" style="1" hidden="1" customWidth="1"/>
    <col min="6151" max="6151" width="40.42578125" style="1" customWidth="1"/>
    <col min="6152" max="6152" width="9.140625" style="1" customWidth="1"/>
    <col min="6153" max="6154" width="11" style="1" customWidth="1"/>
    <col min="6155" max="6155" width="12.28515625" style="1" customWidth="1"/>
    <col min="6156" max="6158" width="12.85546875" style="1" customWidth="1"/>
    <col min="6159" max="6159" width="10.7109375" style="1" customWidth="1"/>
    <col min="6160" max="6160" width="12.7109375" style="1" customWidth="1"/>
    <col min="6161" max="6161" width="10.85546875" style="1" customWidth="1"/>
    <col min="6162" max="6162" width="11.28515625" style="1" customWidth="1"/>
    <col min="6163" max="6163" width="9.7109375" style="1" customWidth="1"/>
    <col min="6164" max="6164" width="11.140625" style="1" customWidth="1"/>
    <col min="6165" max="6165" width="12.42578125" style="1" customWidth="1"/>
    <col min="6166" max="6171" width="9.7109375" style="1" customWidth="1"/>
    <col min="6172" max="6172" width="6.140625" style="1" customWidth="1"/>
    <col min="6173" max="6402" width="8.85546875" style="1"/>
    <col min="6403" max="6403" width="6.85546875" style="1" customWidth="1"/>
    <col min="6404" max="6404" width="27.42578125" style="1" customWidth="1"/>
    <col min="6405" max="6405" width="12.85546875" style="1" customWidth="1"/>
    <col min="6406" max="6406" width="0" style="1" hidden="1" customWidth="1"/>
    <col min="6407" max="6407" width="40.42578125" style="1" customWidth="1"/>
    <col min="6408" max="6408" width="9.140625" style="1" customWidth="1"/>
    <col min="6409" max="6410" width="11" style="1" customWidth="1"/>
    <col min="6411" max="6411" width="12.28515625" style="1" customWidth="1"/>
    <col min="6412" max="6414" width="12.85546875" style="1" customWidth="1"/>
    <col min="6415" max="6415" width="10.7109375" style="1" customWidth="1"/>
    <col min="6416" max="6416" width="12.7109375" style="1" customWidth="1"/>
    <col min="6417" max="6417" width="10.85546875" style="1" customWidth="1"/>
    <col min="6418" max="6418" width="11.28515625" style="1" customWidth="1"/>
    <col min="6419" max="6419" width="9.7109375" style="1" customWidth="1"/>
    <col min="6420" max="6420" width="11.140625" style="1" customWidth="1"/>
    <col min="6421" max="6421" width="12.42578125" style="1" customWidth="1"/>
    <col min="6422" max="6427" width="9.7109375" style="1" customWidth="1"/>
    <col min="6428" max="6428" width="6.140625" style="1" customWidth="1"/>
    <col min="6429" max="6658" width="8.85546875" style="1"/>
    <col min="6659" max="6659" width="6.85546875" style="1" customWidth="1"/>
    <col min="6660" max="6660" width="27.42578125" style="1" customWidth="1"/>
    <col min="6661" max="6661" width="12.85546875" style="1" customWidth="1"/>
    <col min="6662" max="6662" width="0" style="1" hidden="1" customWidth="1"/>
    <col min="6663" max="6663" width="40.42578125" style="1" customWidth="1"/>
    <col min="6664" max="6664" width="9.140625" style="1" customWidth="1"/>
    <col min="6665" max="6666" width="11" style="1" customWidth="1"/>
    <col min="6667" max="6667" width="12.28515625" style="1" customWidth="1"/>
    <col min="6668" max="6670" width="12.85546875" style="1" customWidth="1"/>
    <col min="6671" max="6671" width="10.7109375" style="1" customWidth="1"/>
    <col min="6672" max="6672" width="12.7109375" style="1" customWidth="1"/>
    <col min="6673" max="6673" width="10.85546875" style="1" customWidth="1"/>
    <col min="6674" max="6674" width="11.28515625" style="1" customWidth="1"/>
    <col min="6675" max="6675" width="9.7109375" style="1" customWidth="1"/>
    <col min="6676" max="6676" width="11.140625" style="1" customWidth="1"/>
    <col min="6677" max="6677" width="12.42578125" style="1" customWidth="1"/>
    <col min="6678" max="6683" width="9.7109375" style="1" customWidth="1"/>
    <col min="6684" max="6684" width="6.140625" style="1" customWidth="1"/>
    <col min="6685" max="6914" width="8.85546875" style="1"/>
    <col min="6915" max="6915" width="6.85546875" style="1" customWidth="1"/>
    <col min="6916" max="6916" width="27.42578125" style="1" customWidth="1"/>
    <col min="6917" max="6917" width="12.85546875" style="1" customWidth="1"/>
    <col min="6918" max="6918" width="0" style="1" hidden="1" customWidth="1"/>
    <col min="6919" max="6919" width="40.42578125" style="1" customWidth="1"/>
    <col min="6920" max="6920" width="9.140625" style="1" customWidth="1"/>
    <col min="6921" max="6922" width="11" style="1" customWidth="1"/>
    <col min="6923" max="6923" width="12.28515625" style="1" customWidth="1"/>
    <col min="6924" max="6926" width="12.85546875" style="1" customWidth="1"/>
    <col min="6927" max="6927" width="10.7109375" style="1" customWidth="1"/>
    <col min="6928" max="6928" width="12.7109375" style="1" customWidth="1"/>
    <col min="6929" max="6929" width="10.85546875" style="1" customWidth="1"/>
    <col min="6930" max="6930" width="11.28515625" style="1" customWidth="1"/>
    <col min="6931" max="6931" width="9.7109375" style="1" customWidth="1"/>
    <col min="6932" max="6932" width="11.140625" style="1" customWidth="1"/>
    <col min="6933" max="6933" width="12.42578125" style="1" customWidth="1"/>
    <col min="6934" max="6939" width="9.7109375" style="1" customWidth="1"/>
    <col min="6940" max="6940" width="6.140625" style="1" customWidth="1"/>
    <col min="6941" max="7170" width="8.85546875" style="1"/>
    <col min="7171" max="7171" width="6.85546875" style="1" customWidth="1"/>
    <col min="7172" max="7172" width="27.42578125" style="1" customWidth="1"/>
    <col min="7173" max="7173" width="12.85546875" style="1" customWidth="1"/>
    <col min="7174" max="7174" width="0" style="1" hidden="1" customWidth="1"/>
    <col min="7175" max="7175" width="40.42578125" style="1" customWidth="1"/>
    <col min="7176" max="7176" width="9.140625" style="1" customWidth="1"/>
    <col min="7177" max="7178" width="11" style="1" customWidth="1"/>
    <col min="7179" max="7179" width="12.28515625" style="1" customWidth="1"/>
    <col min="7180" max="7182" width="12.85546875" style="1" customWidth="1"/>
    <col min="7183" max="7183" width="10.7109375" style="1" customWidth="1"/>
    <col min="7184" max="7184" width="12.7109375" style="1" customWidth="1"/>
    <col min="7185" max="7185" width="10.85546875" style="1" customWidth="1"/>
    <col min="7186" max="7186" width="11.28515625" style="1" customWidth="1"/>
    <col min="7187" max="7187" width="9.7109375" style="1" customWidth="1"/>
    <col min="7188" max="7188" width="11.140625" style="1" customWidth="1"/>
    <col min="7189" max="7189" width="12.42578125" style="1" customWidth="1"/>
    <col min="7190" max="7195" width="9.7109375" style="1" customWidth="1"/>
    <col min="7196" max="7196" width="6.140625" style="1" customWidth="1"/>
    <col min="7197" max="7426" width="8.85546875" style="1"/>
    <col min="7427" max="7427" width="6.85546875" style="1" customWidth="1"/>
    <col min="7428" max="7428" width="27.42578125" style="1" customWidth="1"/>
    <col min="7429" max="7429" width="12.85546875" style="1" customWidth="1"/>
    <col min="7430" max="7430" width="0" style="1" hidden="1" customWidth="1"/>
    <col min="7431" max="7431" width="40.42578125" style="1" customWidth="1"/>
    <col min="7432" max="7432" width="9.140625" style="1" customWidth="1"/>
    <col min="7433" max="7434" width="11" style="1" customWidth="1"/>
    <col min="7435" max="7435" width="12.28515625" style="1" customWidth="1"/>
    <col min="7436" max="7438" width="12.85546875" style="1" customWidth="1"/>
    <col min="7439" max="7439" width="10.7109375" style="1" customWidth="1"/>
    <col min="7440" max="7440" width="12.7109375" style="1" customWidth="1"/>
    <col min="7441" max="7441" width="10.85546875" style="1" customWidth="1"/>
    <col min="7442" max="7442" width="11.28515625" style="1" customWidth="1"/>
    <col min="7443" max="7443" width="9.7109375" style="1" customWidth="1"/>
    <col min="7444" max="7444" width="11.140625" style="1" customWidth="1"/>
    <col min="7445" max="7445" width="12.42578125" style="1" customWidth="1"/>
    <col min="7446" max="7451" width="9.7109375" style="1" customWidth="1"/>
    <col min="7452" max="7452" width="6.140625" style="1" customWidth="1"/>
    <col min="7453" max="7682" width="8.85546875" style="1"/>
    <col min="7683" max="7683" width="6.85546875" style="1" customWidth="1"/>
    <col min="7684" max="7684" width="27.42578125" style="1" customWidth="1"/>
    <col min="7685" max="7685" width="12.85546875" style="1" customWidth="1"/>
    <col min="7686" max="7686" width="0" style="1" hidden="1" customWidth="1"/>
    <col min="7687" max="7687" width="40.42578125" style="1" customWidth="1"/>
    <col min="7688" max="7688" width="9.140625" style="1" customWidth="1"/>
    <col min="7689" max="7690" width="11" style="1" customWidth="1"/>
    <col min="7691" max="7691" width="12.28515625" style="1" customWidth="1"/>
    <col min="7692" max="7694" width="12.85546875" style="1" customWidth="1"/>
    <col min="7695" max="7695" width="10.7109375" style="1" customWidth="1"/>
    <col min="7696" max="7696" width="12.7109375" style="1" customWidth="1"/>
    <col min="7697" max="7697" width="10.85546875" style="1" customWidth="1"/>
    <col min="7698" max="7698" width="11.28515625" style="1" customWidth="1"/>
    <col min="7699" max="7699" width="9.7109375" style="1" customWidth="1"/>
    <col min="7700" max="7700" width="11.140625" style="1" customWidth="1"/>
    <col min="7701" max="7701" width="12.42578125" style="1" customWidth="1"/>
    <col min="7702" max="7707" width="9.7109375" style="1" customWidth="1"/>
    <col min="7708" max="7708" width="6.140625" style="1" customWidth="1"/>
    <col min="7709" max="7938" width="8.85546875" style="1"/>
    <col min="7939" max="7939" width="6.85546875" style="1" customWidth="1"/>
    <col min="7940" max="7940" width="27.42578125" style="1" customWidth="1"/>
    <col min="7941" max="7941" width="12.85546875" style="1" customWidth="1"/>
    <col min="7942" max="7942" width="0" style="1" hidden="1" customWidth="1"/>
    <col min="7943" max="7943" width="40.42578125" style="1" customWidth="1"/>
    <col min="7944" max="7944" width="9.140625" style="1" customWidth="1"/>
    <col min="7945" max="7946" width="11" style="1" customWidth="1"/>
    <col min="7947" max="7947" width="12.28515625" style="1" customWidth="1"/>
    <col min="7948" max="7950" width="12.85546875" style="1" customWidth="1"/>
    <col min="7951" max="7951" width="10.7109375" style="1" customWidth="1"/>
    <col min="7952" max="7952" width="12.7109375" style="1" customWidth="1"/>
    <col min="7953" max="7953" width="10.85546875" style="1" customWidth="1"/>
    <col min="7954" max="7954" width="11.28515625" style="1" customWidth="1"/>
    <col min="7955" max="7955" width="9.7109375" style="1" customWidth="1"/>
    <col min="7956" max="7956" width="11.140625" style="1" customWidth="1"/>
    <col min="7957" max="7957" width="12.42578125" style="1" customWidth="1"/>
    <col min="7958" max="7963" width="9.7109375" style="1" customWidth="1"/>
    <col min="7964" max="7964" width="6.140625" style="1" customWidth="1"/>
    <col min="7965" max="8194" width="8.85546875" style="1"/>
    <col min="8195" max="8195" width="6.85546875" style="1" customWidth="1"/>
    <col min="8196" max="8196" width="27.42578125" style="1" customWidth="1"/>
    <col min="8197" max="8197" width="12.85546875" style="1" customWidth="1"/>
    <col min="8198" max="8198" width="0" style="1" hidden="1" customWidth="1"/>
    <col min="8199" max="8199" width="40.42578125" style="1" customWidth="1"/>
    <col min="8200" max="8200" width="9.140625" style="1" customWidth="1"/>
    <col min="8201" max="8202" width="11" style="1" customWidth="1"/>
    <col min="8203" max="8203" width="12.28515625" style="1" customWidth="1"/>
    <col min="8204" max="8206" width="12.85546875" style="1" customWidth="1"/>
    <col min="8207" max="8207" width="10.7109375" style="1" customWidth="1"/>
    <col min="8208" max="8208" width="12.7109375" style="1" customWidth="1"/>
    <col min="8209" max="8209" width="10.85546875" style="1" customWidth="1"/>
    <col min="8210" max="8210" width="11.28515625" style="1" customWidth="1"/>
    <col min="8211" max="8211" width="9.7109375" style="1" customWidth="1"/>
    <col min="8212" max="8212" width="11.140625" style="1" customWidth="1"/>
    <col min="8213" max="8213" width="12.42578125" style="1" customWidth="1"/>
    <col min="8214" max="8219" width="9.7109375" style="1" customWidth="1"/>
    <col min="8220" max="8220" width="6.140625" style="1" customWidth="1"/>
    <col min="8221" max="8450" width="8.85546875" style="1"/>
    <col min="8451" max="8451" width="6.85546875" style="1" customWidth="1"/>
    <col min="8452" max="8452" width="27.42578125" style="1" customWidth="1"/>
    <col min="8453" max="8453" width="12.85546875" style="1" customWidth="1"/>
    <col min="8454" max="8454" width="0" style="1" hidden="1" customWidth="1"/>
    <col min="8455" max="8455" width="40.42578125" style="1" customWidth="1"/>
    <col min="8456" max="8456" width="9.140625" style="1" customWidth="1"/>
    <col min="8457" max="8458" width="11" style="1" customWidth="1"/>
    <col min="8459" max="8459" width="12.28515625" style="1" customWidth="1"/>
    <col min="8460" max="8462" width="12.85546875" style="1" customWidth="1"/>
    <col min="8463" max="8463" width="10.7109375" style="1" customWidth="1"/>
    <col min="8464" max="8464" width="12.7109375" style="1" customWidth="1"/>
    <col min="8465" max="8465" width="10.85546875" style="1" customWidth="1"/>
    <col min="8466" max="8466" width="11.28515625" style="1" customWidth="1"/>
    <col min="8467" max="8467" width="9.7109375" style="1" customWidth="1"/>
    <col min="8468" max="8468" width="11.140625" style="1" customWidth="1"/>
    <col min="8469" max="8469" width="12.42578125" style="1" customWidth="1"/>
    <col min="8470" max="8475" width="9.7109375" style="1" customWidth="1"/>
    <col min="8476" max="8476" width="6.140625" style="1" customWidth="1"/>
    <col min="8477" max="8706" width="8.85546875" style="1"/>
    <col min="8707" max="8707" width="6.85546875" style="1" customWidth="1"/>
    <col min="8708" max="8708" width="27.42578125" style="1" customWidth="1"/>
    <col min="8709" max="8709" width="12.85546875" style="1" customWidth="1"/>
    <col min="8710" max="8710" width="0" style="1" hidden="1" customWidth="1"/>
    <col min="8711" max="8711" width="40.42578125" style="1" customWidth="1"/>
    <col min="8712" max="8712" width="9.140625" style="1" customWidth="1"/>
    <col min="8713" max="8714" width="11" style="1" customWidth="1"/>
    <col min="8715" max="8715" width="12.28515625" style="1" customWidth="1"/>
    <col min="8716" max="8718" width="12.85546875" style="1" customWidth="1"/>
    <col min="8719" max="8719" width="10.7109375" style="1" customWidth="1"/>
    <col min="8720" max="8720" width="12.7109375" style="1" customWidth="1"/>
    <col min="8721" max="8721" width="10.85546875" style="1" customWidth="1"/>
    <col min="8722" max="8722" width="11.28515625" style="1" customWidth="1"/>
    <col min="8723" max="8723" width="9.7109375" style="1" customWidth="1"/>
    <col min="8724" max="8724" width="11.140625" style="1" customWidth="1"/>
    <col min="8725" max="8725" width="12.42578125" style="1" customWidth="1"/>
    <col min="8726" max="8731" width="9.7109375" style="1" customWidth="1"/>
    <col min="8732" max="8732" width="6.140625" style="1" customWidth="1"/>
    <col min="8733" max="8962" width="8.85546875" style="1"/>
    <col min="8963" max="8963" width="6.85546875" style="1" customWidth="1"/>
    <col min="8964" max="8964" width="27.42578125" style="1" customWidth="1"/>
    <col min="8965" max="8965" width="12.85546875" style="1" customWidth="1"/>
    <col min="8966" max="8966" width="0" style="1" hidden="1" customWidth="1"/>
    <col min="8967" max="8967" width="40.42578125" style="1" customWidth="1"/>
    <col min="8968" max="8968" width="9.140625" style="1" customWidth="1"/>
    <col min="8969" max="8970" width="11" style="1" customWidth="1"/>
    <col min="8971" max="8971" width="12.28515625" style="1" customWidth="1"/>
    <col min="8972" max="8974" width="12.85546875" style="1" customWidth="1"/>
    <col min="8975" max="8975" width="10.7109375" style="1" customWidth="1"/>
    <col min="8976" max="8976" width="12.7109375" style="1" customWidth="1"/>
    <col min="8977" max="8977" width="10.85546875" style="1" customWidth="1"/>
    <col min="8978" max="8978" width="11.28515625" style="1" customWidth="1"/>
    <col min="8979" max="8979" width="9.7109375" style="1" customWidth="1"/>
    <col min="8980" max="8980" width="11.140625" style="1" customWidth="1"/>
    <col min="8981" max="8981" width="12.42578125" style="1" customWidth="1"/>
    <col min="8982" max="8987" width="9.7109375" style="1" customWidth="1"/>
    <col min="8988" max="8988" width="6.140625" style="1" customWidth="1"/>
    <col min="8989" max="9218" width="8.85546875" style="1"/>
    <col min="9219" max="9219" width="6.85546875" style="1" customWidth="1"/>
    <col min="9220" max="9220" width="27.42578125" style="1" customWidth="1"/>
    <col min="9221" max="9221" width="12.85546875" style="1" customWidth="1"/>
    <col min="9222" max="9222" width="0" style="1" hidden="1" customWidth="1"/>
    <col min="9223" max="9223" width="40.42578125" style="1" customWidth="1"/>
    <col min="9224" max="9224" width="9.140625" style="1" customWidth="1"/>
    <col min="9225" max="9226" width="11" style="1" customWidth="1"/>
    <col min="9227" max="9227" width="12.28515625" style="1" customWidth="1"/>
    <col min="9228" max="9230" width="12.85546875" style="1" customWidth="1"/>
    <col min="9231" max="9231" width="10.7109375" style="1" customWidth="1"/>
    <col min="9232" max="9232" width="12.7109375" style="1" customWidth="1"/>
    <col min="9233" max="9233" width="10.85546875" style="1" customWidth="1"/>
    <col min="9234" max="9234" width="11.28515625" style="1" customWidth="1"/>
    <col min="9235" max="9235" width="9.7109375" style="1" customWidth="1"/>
    <col min="9236" max="9236" width="11.140625" style="1" customWidth="1"/>
    <col min="9237" max="9237" width="12.42578125" style="1" customWidth="1"/>
    <col min="9238" max="9243" width="9.7109375" style="1" customWidth="1"/>
    <col min="9244" max="9244" width="6.140625" style="1" customWidth="1"/>
    <col min="9245" max="9474" width="8.85546875" style="1"/>
    <col min="9475" max="9475" width="6.85546875" style="1" customWidth="1"/>
    <col min="9476" max="9476" width="27.42578125" style="1" customWidth="1"/>
    <col min="9477" max="9477" width="12.85546875" style="1" customWidth="1"/>
    <col min="9478" max="9478" width="0" style="1" hidden="1" customWidth="1"/>
    <col min="9479" max="9479" width="40.42578125" style="1" customWidth="1"/>
    <col min="9480" max="9480" width="9.140625" style="1" customWidth="1"/>
    <col min="9481" max="9482" width="11" style="1" customWidth="1"/>
    <col min="9483" max="9483" width="12.28515625" style="1" customWidth="1"/>
    <col min="9484" max="9486" width="12.85546875" style="1" customWidth="1"/>
    <col min="9487" max="9487" width="10.7109375" style="1" customWidth="1"/>
    <col min="9488" max="9488" width="12.7109375" style="1" customWidth="1"/>
    <col min="9489" max="9489" width="10.85546875" style="1" customWidth="1"/>
    <col min="9490" max="9490" width="11.28515625" style="1" customWidth="1"/>
    <col min="9491" max="9491" width="9.7109375" style="1" customWidth="1"/>
    <col min="9492" max="9492" width="11.140625" style="1" customWidth="1"/>
    <col min="9493" max="9493" width="12.42578125" style="1" customWidth="1"/>
    <col min="9494" max="9499" width="9.7109375" style="1" customWidth="1"/>
    <col min="9500" max="9500" width="6.140625" style="1" customWidth="1"/>
    <col min="9501" max="9730" width="8.85546875" style="1"/>
    <col min="9731" max="9731" width="6.85546875" style="1" customWidth="1"/>
    <col min="9732" max="9732" width="27.42578125" style="1" customWidth="1"/>
    <col min="9733" max="9733" width="12.85546875" style="1" customWidth="1"/>
    <col min="9734" max="9734" width="0" style="1" hidden="1" customWidth="1"/>
    <col min="9735" max="9735" width="40.42578125" style="1" customWidth="1"/>
    <col min="9736" max="9736" width="9.140625" style="1" customWidth="1"/>
    <col min="9737" max="9738" width="11" style="1" customWidth="1"/>
    <col min="9739" max="9739" width="12.28515625" style="1" customWidth="1"/>
    <col min="9740" max="9742" width="12.85546875" style="1" customWidth="1"/>
    <col min="9743" max="9743" width="10.7109375" style="1" customWidth="1"/>
    <col min="9744" max="9744" width="12.7109375" style="1" customWidth="1"/>
    <col min="9745" max="9745" width="10.85546875" style="1" customWidth="1"/>
    <col min="9746" max="9746" width="11.28515625" style="1" customWidth="1"/>
    <col min="9747" max="9747" width="9.7109375" style="1" customWidth="1"/>
    <col min="9748" max="9748" width="11.140625" style="1" customWidth="1"/>
    <col min="9749" max="9749" width="12.42578125" style="1" customWidth="1"/>
    <col min="9750" max="9755" width="9.7109375" style="1" customWidth="1"/>
    <col min="9756" max="9756" width="6.140625" style="1" customWidth="1"/>
    <col min="9757" max="9986" width="8.85546875" style="1"/>
    <col min="9987" max="9987" width="6.85546875" style="1" customWidth="1"/>
    <col min="9988" max="9988" width="27.42578125" style="1" customWidth="1"/>
    <col min="9989" max="9989" width="12.85546875" style="1" customWidth="1"/>
    <col min="9990" max="9990" width="0" style="1" hidden="1" customWidth="1"/>
    <col min="9991" max="9991" width="40.42578125" style="1" customWidth="1"/>
    <col min="9992" max="9992" width="9.140625" style="1" customWidth="1"/>
    <col min="9993" max="9994" width="11" style="1" customWidth="1"/>
    <col min="9995" max="9995" width="12.28515625" style="1" customWidth="1"/>
    <col min="9996" max="9998" width="12.85546875" style="1" customWidth="1"/>
    <col min="9999" max="9999" width="10.7109375" style="1" customWidth="1"/>
    <col min="10000" max="10000" width="12.7109375" style="1" customWidth="1"/>
    <col min="10001" max="10001" width="10.85546875" style="1" customWidth="1"/>
    <col min="10002" max="10002" width="11.28515625" style="1" customWidth="1"/>
    <col min="10003" max="10003" width="9.7109375" style="1" customWidth="1"/>
    <col min="10004" max="10004" width="11.140625" style="1" customWidth="1"/>
    <col min="10005" max="10005" width="12.42578125" style="1" customWidth="1"/>
    <col min="10006" max="10011" width="9.7109375" style="1" customWidth="1"/>
    <col min="10012" max="10012" width="6.140625" style="1" customWidth="1"/>
    <col min="10013" max="10242" width="8.85546875" style="1"/>
    <col min="10243" max="10243" width="6.85546875" style="1" customWidth="1"/>
    <col min="10244" max="10244" width="27.42578125" style="1" customWidth="1"/>
    <col min="10245" max="10245" width="12.85546875" style="1" customWidth="1"/>
    <col min="10246" max="10246" width="0" style="1" hidden="1" customWidth="1"/>
    <col min="10247" max="10247" width="40.42578125" style="1" customWidth="1"/>
    <col min="10248" max="10248" width="9.140625" style="1" customWidth="1"/>
    <col min="10249" max="10250" width="11" style="1" customWidth="1"/>
    <col min="10251" max="10251" width="12.28515625" style="1" customWidth="1"/>
    <col min="10252" max="10254" width="12.85546875" style="1" customWidth="1"/>
    <col min="10255" max="10255" width="10.7109375" style="1" customWidth="1"/>
    <col min="10256" max="10256" width="12.7109375" style="1" customWidth="1"/>
    <col min="10257" max="10257" width="10.85546875" style="1" customWidth="1"/>
    <col min="10258" max="10258" width="11.28515625" style="1" customWidth="1"/>
    <col min="10259" max="10259" width="9.7109375" style="1" customWidth="1"/>
    <col min="10260" max="10260" width="11.140625" style="1" customWidth="1"/>
    <col min="10261" max="10261" width="12.42578125" style="1" customWidth="1"/>
    <col min="10262" max="10267" width="9.7109375" style="1" customWidth="1"/>
    <col min="10268" max="10268" width="6.140625" style="1" customWidth="1"/>
    <col min="10269" max="10498" width="8.85546875" style="1"/>
    <col min="10499" max="10499" width="6.85546875" style="1" customWidth="1"/>
    <col min="10500" max="10500" width="27.42578125" style="1" customWidth="1"/>
    <col min="10501" max="10501" width="12.85546875" style="1" customWidth="1"/>
    <col min="10502" max="10502" width="0" style="1" hidden="1" customWidth="1"/>
    <col min="10503" max="10503" width="40.42578125" style="1" customWidth="1"/>
    <col min="10504" max="10504" width="9.140625" style="1" customWidth="1"/>
    <col min="10505" max="10506" width="11" style="1" customWidth="1"/>
    <col min="10507" max="10507" width="12.28515625" style="1" customWidth="1"/>
    <col min="10508" max="10510" width="12.85546875" style="1" customWidth="1"/>
    <col min="10511" max="10511" width="10.7109375" style="1" customWidth="1"/>
    <col min="10512" max="10512" width="12.7109375" style="1" customWidth="1"/>
    <col min="10513" max="10513" width="10.85546875" style="1" customWidth="1"/>
    <col min="10514" max="10514" width="11.28515625" style="1" customWidth="1"/>
    <col min="10515" max="10515" width="9.7109375" style="1" customWidth="1"/>
    <col min="10516" max="10516" width="11.140625" style="1" customWidth="1"/>
    <col min="10517" max="10517" width="12.42578125" style="1" customWidth="1"/>
    <col min="10518" max="10523" width="9.7109375" style="1" customWidth="1"/>
    <col min="10524" max="10524" width="6.140625" style="1" customWidth="1"/>
    <col min="10525" max="10754" width="8.85546875" style="1"/>
    <col min="10755" max="10755" width="6.85546875" style="1" customWidth="1"/>
    <col min="10756" max="10756" width="27.42578125" style="1" customWidth="1"/>
    <col min="10757" max="10757" width="12.85546875" style="1" customWidth="1"/>
    <col min="10758" max="10758" width="0" style="1" hidden="1" customWidth="1"/>
    <col min="10759" max="10759" width="40.42578125" style="1" customWidth="1"/>
    <col min="10760" max="10760" width="9.140625" style="1" customWidth="1"/>
    <col min="10761" max="10762" width="11" style="1" customWidth="1"/>
    <col min="10763" max="10763" width="12.28515625" style="1" customWidth="1"/>
    <col min="10764" max="10766" width="12.85546875" style="1" customWidth="1"/>
    <col min="10767" max="10767" width="10.7109375" style="1" customWidth="1"/>
    <col min="10768" max="10768" width="12.7109375" style="1" customWidth="1"/>
    <col min="10769" max="10769" width="10.85546875" style="1" customWidth="1"/>
    <col min="10770" max="10770" width="11.28515625" style="1" customWidth="1"/>
    <col min="10771" max="10771" width="9.7109375" style="1" customWidth="1"/>
    <col min="10772" max="10772" width="11.140625" style="1" customWidth="1"/>
    <col min="10773" max="10773" width="12.42578125" style="1" customWidth="1"/>
    <col min="10774" max="10779" width="9.7109375" style="1" customWidth="1"/>
    <col min="10780" max="10780" width="6.140625" style="1" customWidth="1"/>
    <col min="10781" max="11010" width="8.85546875" style="1"/>
    <col min="11011" max="11011" width="6.85546875" style="1" customWidth="1"/>
    <col min="11012" max="11012" width="27.42578125" style="1" customWidth="1"/>
    <col min="11013" max="11013" width="12.85546875" style="1" customWidth="1"/>
    <col min="11014" max="11014" width="0" style="1" hidden="1" customWidth="1"/>
    <col min="11015" max="11015" width="40.42578125" style="1" customWidth="1"/>
    <col min="11016" max="11016" width="9.140625" style="1" customWidth="1"/>
    <col min="11017" max="11018" width="11" style="1" customWidth="1"/>
    <col min="11019" max="11019" width="12.28515625" style="1" customWidth="1"/>
    <col min="11020" max="11022" width="12.85546875" style="1" customWidth="1"/>
    <col min="11023" max="11023" width="10.7109375" style="1" customWidth="1"/>
    <col min="11024" max="11024" width="12.7109375" style="1" customWidth="1"/>
    <col min="11025" max="11025" width="10.85546875" style="1" customWidth="1"/>
    <col min="11026" max="11026" width="11.28515625" style="1" customWidth="1"/>
    <col min="11027" max="11027" width="9.7109375" style="1" customWidth="1"/>
    <col min="11028" max="11028" width="11.140625" style="1" customWidth="1"/>
    <col min="11029" max="11029" width="12.42578125" style="1" customWidth="1"/>
    <col min="11030" max="11035" width="9.7109375" style="1" customWidth="1"/>
    <col min="11036" max="11036" width="6.140625" style="1" customWidth="1"/>
    <col min="11037" max="11266" width="8.85546875" style="1"/>
    <col min="11267" max="11267" width="6.85546875" style="1" customWidth="1"/>
    <col min="11268" max="11268" width="27.42578125" style="1" customWidth="1"/>
    <col min="11269" max="11269" width="12.85546875" style="1" customWidth="1"/>
    <col min="11270" max="11270" width="0" style="1" hidden="1" customWidth="1"/>
    <col min="11271" max="11271" width="40.42578125" style="1" customWidth="1"/>
    <col min="11272" max="11272" width="9.140625" style="1" customWidth="1"/>
    <col min="11273" max="11274" width="11" style="1" customWidth="1"/>
    <col min="11275" max="11275" width="12.28515625" style="1" customWidth="1"/>
    <col min="11276" max="11278" width="12.85546875" style="1" customWidth="1"/>
    <col min="11279" max="11279" width="10.7109375" style="1" customWidth="1"/>
    <col min="11280" max="11280" width="12.7109375" style="1" customWidth="1"/>
    <col min="11281" max="11281" width="10.85546875" style="1" customWidth="1"/>
    <col min="11282" max="11282" width="11.28515625" style="1" customWidth="1"/>
    <col min="11283" max="11283" width="9.7109375" style="1" customWidth="1"/>
    <col min="11284" max="11284" width="11.140625" style="1" customWidth="1"/>
    <col min="11285" max="11285" width="12.42578125" style="1" customWidth="1"/>
    <col min="11286" max="11291" width="9.7109375" style="1" customWidth="1"/>
    <col min="11292" max="11292" width="6.140625" style="1" customWidth="1"/>
    <col min="11293" max="11522" width="8.85546875" style="1"/>
    <col min="11523" max="11523" width="6.85546875" style="1" customWidth="1"/>
    <col min="11524" max="11524" width="27.42578125" style="1" customWidth="1"/>
    <col min="11525" max="11525" width="12.85546875" style="1" customWidth="1"/>
    <col min="11526" max="11526" width="0" style="1" hidden="1" customWidth="1"/>
    <col min="11527" max="11527" width="40.42578125" style="1" customWidth="1"/>
    <col min="11528" max="11528" width="9.140625" style="1" customWidth="1"/>
    <col min="11529" max="11530" width="11" style="1" customWidth="1"/>
    <col min="11531" max="11531" width="12.28515625" style="1" customWidth="1"/>
    <col min="11532" max="11534" width="12.85546875" style="1" customWidth="1"/>
    <col min="11535" max="11535" width="10.7109375" style="1" customWidth="1"/>
    <col min="11536" max="11536" width="12.7109375" style="1" customWidth="1"/>
    <col min="11537" max="11537" width="10.85546875" style="1" customWidth="1"/>
    <col min="11538" max="11538" width="11.28515625" style="1" customWidth="1"/>
    <col min="11539" max="11539" width="9.7109375" style="1" customWidth="1"/>
    <col min="11540" max="11540" width="11.140625" style="1" customWidth="1"/>
    <col min="11541" max="11541" width="12.42578125" style="1" customWidth="1"/>
    <col min="11542" max="11547" width="9.7109375" style="1" customWidth="1"/>
    <col min="11548" max="11548" width="6.140625" style="1" customWidth="1"/>
    <col min="11549" max="11778" width="8.85546875" style="1"/>
    <col min="11779" max="11779" width="6.85546875" style="1" customWidth="1"/>
    <col min="11780" max="11780" width="27.42578125" style="1" customWidth="1"/>
    <col min="11781" max="11781" width="12.85546875" style="1" customWidth="1"/>
    <col min="11782" max="11782" width="0" style="1" hidden="1" customWidth="1"/>
    <col min="11783" max="11783" width="40.42578125" style="1" customWidth="1"/>
    <col min="11784" max="11784" width="9.140625" style="1" customWidth="1"/>
    <col min="11785" max="11786" width="11" style="1" customWidth="1"/>
    <col min="11787" max="11787" width="12.28515625" style="1" customWidth="1"/>
    <col min="11788" max="11790" width="12.85546875" style="1" customWidth="1"/>
    <col min="11791" max="11791" width="10.7109375" style="1" customWidth="1"/>
    <col min="11792" max="11792" width="12.7109375" style="1" customWidth="1"/>
    <col min="11793" max="11793" width="10.85546875" style="1" customWidth="1"/>
    <col min="11794" max="11794" width="11.28515625" style="1" customWidth="1"/>
    <col min="11795" max="11795" width="9.7109375" style="1" customWidth="1"/>
    <col min="11796" max="11796" width="11.140625" style="1" customWidth="1"/>
    <col min="11797" max="11797" width="12.42578125" style="1" customWidth="1"/>
    <col min="11798" max="11803" width="9.7109375" style="1" customWidth="1"/>
    <col min="11804" max="11804" width="6.140625" style="1" customWidth="1"/>
    <col min="11805" max="12034" width="8.85546875" style="1"/>
    <col min="12035" max="12035" width="6.85546875" style="1" customWidth="1"/>
    <col min="12036" max="12036" width="27.42578125" style="1" customWidth="1"/>
    <col min="12037" max="12037" width="12.85546875" style="1" customWidth="1"/>
    <col min="12038" max="12038" width="0" style="1" hidden="1" customWidth="1"/>
    <col min="12039" max="12039" width="40.42578125" style="1" customWidth="1"/>
    <col min="12040" max="12040" width="9.140625" style="1" customWidth="1"/>
    <col min="12041" max="12042" width="11" style="1" customWidth="1"/>
    <col min="12043" max="12043" width="12.28515625" style="1" customWidth="1"/>
    <col min="12044" max="12046" width="12.85546875" style="1" customWidth="1"/>
    <col min="12047" max="12047" width="10.7109375" style="1" customWidth="1"/>
    <col min="12048" max="12048" width="12.7109375" style="1" customWidth="1"/>
    <col min="12049" max="12049" width="10.85546875" style="1" customWidth="1"/>
    <col min="12050" max="12050" width="11.28515625" style="1" customWidth="1"/>
    <col min="12051" max="12051" width="9.7109375" style="1" customWidth="1"/>
    <col min="12052" max="12052" width="11.140625" style="1" customWidth="1"/>
    <col min="12053" max="12053" width="12.42578125" style="1" customWidth="1"/>
    <col min="12054" max="12059" width="9.7109375" style="1" customWidth="1"/>
    <col min="12060" max="12060" width="6.140625" style="1" customWidth="1"/>
    <col min="12061" max="12290" width="8.85546875" style="1"/>
    <col min="12291" max="12291" width="6.85546875" style="1" customWidth="1"/>
    <col min="12292" max="12292" width="27.42578125" style="1" customWidth="1"/>
    <col min="12293" max="12293" width="12.85546875" style="1" customWidth="1"/>
    <col min="12294" max="12294" width="0" style="1" hidden="1" customWidth="1"/>
    <col min="12295" max="12295" width="40.42578125" style="1" customWidth="1"/>
    <col min="12296" max="12296" width="9.140625" style="1" customWidth="1"/>
    <col min="12297" max="12298" width="11" style="1" customWidth="1"/>
    <col min="12299" max="12299" width="12.28515625" style="1" customWidth="1"/>
    <col min="12300" max="12302" width="12.85546875" style="1" customWidth="1"/>
    <col min="12303" max="12303" width="10.7109375" style="1" customWidth="1"/>
    <col min="12304" max="12304" width="12.7109375" style="1" customWidth="1"/>
    <col min="12305" max="12305" width="10.85546875" style="1" customWidth="1"/>
    <col min="12306" max="12306" width="11.28515625" style="1" customWidth="1"/>
    <col min="12307" max="12307" width="9.7109375" style="1" customWidth="1"/>
    <col min="12308" max="12308" width="11.140625" style="1" customWidth="1"/>
    <col min="12309" max="12309" width="12.42578125" style="1" customWidth="1"/>
    <col min="12310" max="12315" width="9.7109375" style="1" customWidth="1"/>
    <col min="12316" max="12316" width="6.140625" style="1" customWidth="1"/>
    <col min="12317" max="12546" width="8.85546875" style="1"/>
    <col min="12547" max="12547" width="6.85546875" style="1" customWidth="1"/>
    <col min="12548" max="12548" width="27.42578125" style="1" customWidth="1"/>
    <col min="12549" max="12549" width="12.85546875" style="1" customWidth="1"/>
    <col min="12550" max="12550" width="0" style="1" hidden="1" customWidth="1"/>
    <col min="12551" max="12551" width="40.42578125" style="1" customWidth="1"/>
    <col min="12552" max="12552" width="9.140625" style="1" customWidth="1"/>
    <col min="12553" max="12554" width="11" style="1" customWidth="1"/>
    <col min="12555" max="12555" width="12.28515625" style="1" customWidth="1"/>
    <col min="12556" max="12558" width="12.85546875" style="1" customWidth="1"/>
    <col min="12559" max="12559" width="10.7109375" style="1" customWidth="1"/>
    <col min="12560" max="12560" width="12.7109375" style="1" customWidth="1"/>
    <col min="12561" max="12561" width="10.85546875" style="1" customWidth="1"/>
    <col min="12562" max="12562" width="11.28515625" style="1" customWidth="1"/>
    <col min="12563" max="12563" width="9.7109375" style="1" customWidth="1"/>
    <col min="12564" max="12564" width="11.140625" style="1" customWidth="1"/>
    <col min="12565" max="12565" width="12.42578125" style="1" customWidth="1"/>
    <col min="12566" max="12571" width="9.7109375" style="1" customWidth="1"/>
    <col min="12572" max="12572" width="6.140625" style="1" customWidth="1"/>
    <col min="12573" max="12802" width="8.85546875" style="1"/>
    <col min="12803" max="12803" width="6.85546875" style="1" customWidth="1"/>
    <col min="12804" max="12804" width="27.42578125" style="1" customWidth="1"/>
    <col min="12805" max="12805" width="12.85546875" style="1" customWidth="1"/>
    <col min="12806" max="12806" width="0" style="1" hidden="1" customWidth="1"/>
    <col min="12807" max="12807" width="40.42578125" style="1" customWidth="1"/>
    <col min="12808" max="12808" width="9.140625" style="1" customWidth="1"/>
    <col min="12809" max="12810" width="11" style="1" customWidth="1"/>
    <col min="12811" max="12811" width="12.28515625" style="1" customWidth="1"/>
    <col min="12812" max="12814" width="12.85546875" style="1" customWidth="1"/>
    <col min="12815" max="12815" width="10.7109375" style="1" customWidth="1"/>
    <col min="12816" max="12816" width="12.7109375" style="1" customWidth="1"/>
    <col min="12817" max="12817" width="10.85546875" style="1" customWidth="1"/>
    <col min="12818" max="12818" width="11.28515625" style="1" customWidth="1"/>
    <col min="12819" max="12819" width="9.7109375" style="1" customWidth="1"/>
    <col min="12820" max="12820" width="11.140625" style="1" customWidth="1"/>
    <col min="12821" max="12821" width="12.42578125" style="1" customWidth="1"/>
    <col min="12822" max="12827" width="9.7109375" style="1" customWidth="1"/>
    <col min="12828" max="12828" width="6.140625" style="1" customWidth="1"/>
    <col min="12829" max="13058" width="8.85546875" style="1"/>
    <col min="13059" max="13059" width="6.85546875" style="1" customWidth="1"/>
    <col min="13060" max="13060" width="27.42578125" style="1" customWidth="1"/>
    <col min="13061" max="13061" width="12.85546875" style="1" customWidth="1"/>
    <col min="13062" max="13062" width="0" style="1" hidden="1" customWidth="1"/>
    <col min="13063" max="13063" width="40.42578125" style="1" customWidth="1"/>
    <col min="13064" max="13064" width="9.140625" style="1" customWidth="1"/>
    <col min="13065" max="13066" width="11" style="1" customWidth="1"/>
    <col min="13067" max="13067" width="12.28515625" style="1" customWidth="1"/>
    <col min="13068" max="13070" width="12.85546875" style="1" customWidth="1"/>
    <col min="13071" max="13071" width="10.7109375" style="1" customWidth="1"/>
    <col min="13072" max="13072" width="12.7109375" style="1" customWidth="1"/>
    <col min="13073" max="13073" width="10.85546875" style="1" customWidth="1"/>
    <col min="13074" max="13074" width="11.28515625" style="1" customWidth="1"/>
    <col min="13075" max="13075" width="9.7109375" style="1" customWidth="1"/>
    <col min="13076" max="13076" width="11.140625" style="1" customWidth="1"/>
    <col min="13077" max="13077" width="12.42578125" style="1" customWidth="1"/>
    <col min="13078" max="13083" width="9.7109375" style="1" customWidth="1"/>
    <col min="13084" max="13084" width="6.140625" style="1" customWidth="1"/>
    <col min="13085" max="13314" width="8.85546875" style="1"/>
    <col min="13315" max="13315" width="6.85546875" style="1" customWidth="1"/>
    <col min="13316" max="13316" width="27.42578125" style="1" customWidth="1"/>
    <col min="13317" max="13317" width="12.85546875" style="1" customWidth="1"/>
    <col min="13318" max="13318" width="0" style="1" hidden="1" customWidth="1"/>
    <col min="13319" max="13319" width="40.42578125" style="1" customWidth="1"/>
    <col min="13320" max="13320" width="9.140625" style="1" customWidth="1"/>
    <col min="13321" max="13322" width="11" style="1" customWidth="1"/>
    <col min="13323" max="13323" width="12.28515625" style="1" customWidth="1"/>
    <col min="13324" max="13326" width="12.85546875" style="1" customWidth="1"/>
    <col min="13327" max="13327" width="10.7109375" style="1" customWidth="1"/>
    <col min="13328" max="13328" width="12.7109375" style="1" customWidth="1"/>
    <col min="13329" max="13329" width="10.85546875" style="1" customWidth="1"/>
    <col min="13330" max="13330" width="11.28515625" style="1" customWidth="1"/>
    <col min="13331" max="13331" width="9.7109375" style="1" customWidth="1"/>
    <col min="13332" max="13332" width="11.140625" style="1" customWidth="1"/>
    <col min="13333" max="13333" width="12.42578125" style="1" customWidth="1"/>
    <col min="13334" max="13339" width="9.7109375" style="1" customWidth="1"/>
    <col min="13340" max="13340" width="6.140625" style="1" customWidth="1"/>
    <col min="13341" max="13570" width="8.85546875" style="1"/>
    <col min="13571" max="13571" width="6.85546875" style="1" customWidth="1"/>
    <col min="13572" max="13572" width="27.42578125" style="1" customWidth="1"/>
    <col min="13573" max="13573" width="12.85546875" style="1" customWidth="1"/>
    <col min="13574" max="13574" width="0" style="1" hidden="1" customWidth="1"/>
    <col min="13575" max="13575" width="40.42578125" style="1" customWidth="1"/>
    <col min="13576" max="13576" width="9.140625" style="1" customWidth="1"/>
    <col min="13577" max="13578" width="11" style="1" customWidth="1"/>
    <col min="13579" max="13579" width="12.28515625" style="1" customWidth="1"/>
    <col min="13580" max="13582" width="12.85546875" style="1" customWidth="1"/>
    <col min="13583" max="13583" width="10.7109375" style="1" customWidth="1"/>
    <col min="13584" max="13584" width="12.7109375" style="1" customWidth="1"/>
    <col min="13585" max="13585" width="10.85546875" style="1" customWidth="1"/>
    <col min="13586" max="13586" width="11.28515625" style="1" customWidth="1"/>
    <col min="13587" max="13587" width="9.7109375" style="1" customWidth="1"/>
    <col min="13588" max="13588" width="11.140625" style="1" customWidth="1"/>
    <col min="13589" max="13589" width="12.42578125" style="1" customWidth="1"/>
    <col min="13590" max="13595" width="9.7109375" style="1" customWidth="1"/>
    <col min="13596" max="13596" width="6.140625" style="1" customWidth="1"/>
    <col min="13597" max="13826" width="8.85546875" style="1"/>
    <col min="13827" max="13827" width="6.85546875" style="1" customWidth="1"/>
    <col min="13828" max="13828" width="27.42578125" style="1" customWidth="1"/>
    <col min="13829" max="13829" width="12.85546875" style="1" customWidth="1"/>
    <col min="13830" max="13830" width="0" style="1" hidden="1" customWidth="1"/>
    <col min="13831" max="13831" width="40.42578125" style="1" customWidth="1"/>
    <col min="13832" max="13832" width="9.140625" style="1" customWidth="1"/>
    <col min="13833" max="13834" width="11" style="1" customWidth="1"/>
    <col min="13835" max="13835" width="12.28515625" style="1" customWidth="1"/>
    <col min="13836" max="13838" width="12.85546875" style="1" customWidth="1"/>
    <col min="13839" max="13839" width="10.7109375" style="1" customWidth="1"/>
    <col min="13840" max="13840" width="12.7109375" style="1" customWidth="1"/>
    <col min="13841" max="13841" width="10.85546875" style="1" customWidth="1"/>
    <col min="13842" max="13842" width="11.28515625" style="1" customWidth="1"/>
    <col min="13843" max="13843" width="9.7109375" style="1" customWidth="1"/>
    <col min="13844" max="13844" width="11.140625" style="1" customWidth="1"/>
    <col min="13845" max="13845" width="12.42578125" style="1" customWidth="1"/>
    <col min="13846" max="13851" width="9.7109375" style="1" customWidth="1"/>
    <col min="13852" max="13852" width="6.140625" style="1" customWidth="1"/>
    <col min="13853" max="14082" width="8.85546875" style="1"/>
    <col min="14083" max="14083" width="6.85546875" style="1" customWidth="1"/>
    <col min="14084" max="14084" width="27.42578125" style="1" customWidth="1"/>
    <col min="14085" max="14085" width="12.85546875" style="1" customWidth="1"/>
    <col min="14086" max="14086" width="0" style="1" hidden="1" customWidth="1"/>
    <col min="14087" max="14087" width="40.42578125" style="1" customWidth="1"/>
    <col min="14088" max="14088" width="9.140625" style="1" customWidth="1"/>
    <col min="14089" max="14090" width="11" style="1" customWidth="1"/>
    <col min="14091" max="14091" width="12.28515625" style="1" customWidth="1"/>
    <col min="14092" max="14094" width="12.85546875" style="1" customWidth="1"/>
    <col min="14095" max="14095" width="10.7109375" style="1" customWidth="1"/>
    <col min="14096" max="14096" width="12.7109375" style="1" customWidth="1"/>
    <col min="14097" max="14097" width="10.85546875" style="1" customWidth="1"/>
    <col min="14098" max="14098" width="11.28515625" style="1" customWidth="1"/>
    <col min="14099" max="14099" width="9.7109375" style="1" customWidth="1"/>
    <col min="14100" max="14100" width="11.140625" style="1" customWidth="1"/>
    <col min="14101" max="14101" width="12.42578125" style="1" customWidth="1"/>
    <col min="14102" max="14107" width="9.7109375" style="1" customWidth="1"/>
    <col min="14108" max="14108" width="6.140625" style="1" customWidth="1"/>
    <col min="14109" max="14338" width="8.85546875" style="1"/>
    <col min="14339" max="14339" width="6.85546875" style="1" customWidth="1"/>
    <col min="14340" max="14340" width="27.42578125" style="1" customWidth="1"/>
    <col min="14341" max="14341" width="12.85546875" style="1" customWidth="1"/>
    <col min="14342" max="14342" width="0" style="1" hidden="1" customWidth="1"/>
    <col min="14343" max="14343" width="40.42578125" style="1" customWidth="1"/>
    <col min="14344" max="14344" width="9.140625" style="1" customWidth="1"/>
    <col min="14345" max="14346" width="11" style="1" customWidth="1"/>
    <col min="14347" max="14347" width="12.28515625" style="1" customWidth="1"/>
    <col min="14348" max="14350" width="12.85546875" style="1" customWidth="1"/>
    <col min="14351" max="14351" width="10.7109375" style="1" customWidth="1"/>
    <col min="14352" max="14352" width="12.7109375" style="1" customWidth="1"/>
    <col min="14353" max="14353" width="10.85546875" style="1" customWidth="1"/>
    <col min="14354" max="14354" width="11.28515625" style="1" customWidth="1"/>
    <col min="14355" max="14355" width="9.7109375" style="1" customWidth="1"/>
    <col min="14356" max="14356" width="11.140625" style="1" customWidth="1"/>
    <col min="14357" max="14357" width="12.42578125" style="1" customWidth="1"/>
    <col min="14358" max="14363" width="9.7109375" style="1" customWidth="1"/>
    <col min="14364" max="14364" width="6.140625" style="1" customWidth="1"/>
    <col min="14365" max="14594" width="8.85546875" style="1"/>
    <col min="14595" max="14595" width="6.85546875" style="1" customWidth="1"/>
    <col min="14596" max="14596" width="27.42578125" style="1" customWidth="1"/>
    <col min="14597" max="14597" width="12.85546875" style="1" customWidth="1"/>
    <col min="14598" max="14598" width="0" style="1" hidden="1" customWidth="1"/>
    <col min="14599" max="14599" width="40.42578125" style="1" customWidth="1"/>
    <col min="14600" max="14600" width="9.140625" style="1" customWidth="1"/>
    <col min="14601" max="14602" width="11" style="1" customWidth="1"/>
    <col min="14603" max="14603" width="12.28515625" style="1" customWidth="1"/>
    <col min="14604" max="14606" width="12.85546875" style="1" customWidth="1"/>
    <col min="14607" max="14607" width="10.7109375" style="1" customWidth="1"/>
    <col min="14608" max="14608" width="12.7109375" style="1" customWidth="1"/>
    <col min="14609" max="14609" width="10.85546875" style="1" customWidth="1"/>
    <col min="14610" max="14610" width="11.28515625" style="1" customWidth="1"/>
    <col min="14611" max="14611" width="9.7109375" style="1" customWidth="1"/>
    <col min="14612" max="14612" width="11.140625" style="1" customWidth="1"/>
    <col min="14613" max="14613" width="12.42578125" style="1" customWidth="1"/>
    <col min="14614" max="14619" width="9.7109375" style="1" customWidth="1"/>
    <col min="14620" max="14620" width="6.140625" style="1" customWidth="1"/>
    <col min="14621" max="14850" width="8.85546875" style="1"/>
    <col min="14851" max="14851" width="6.85546875" style="1" customWidth="1"/>
    <col min="14852" max="14852" width="27.42578125" style="1" customWidth="1"/>
    <col min="14853" max="14853" width="12.85546875" style="1" customWidth="1"/>
    <col min="14854" max="14854" width="0" style="1" hidden="1" customWidth="1"/>
    <col min="14855" max="14855" width="40.42578125" style="1" customWidth="1"/>
    <col min="14856" max="14856" width="9.140625" style="1" customWidth="1"/>
    <col min="14857" max="14858" width="11" style="1" customWidth="1"/>
    <col min="14859" max="14859" width="12.28515625" style="1" customWidth="1"/>
    <col min="14860" max="14862" width="12.85546875" style="1" customWidth="1"/>
    <col min="14863" max="14863" width="10.7109375" style="1" customWidth="1"/>
    <col min="14864" max="14864" width="12.7109375" style="1" customWidth="1"/>
    <col min="14865" max="14865" width="10.85546875" style="1" customWidth="1"/>
    <col min="14866" max="14866" width="11.28515625" style="1" customWidth="1"/>
    <col min="14867" max="14867" width="9.7109375" style="1" customWidth="1"/>
    <col min="14868" max="14868" width="11.140625" style="1" customWidth="1"/>
    <col min="14869" max="14869" width="12.42578125" style="1" customWidth="1"/>
    <col min="14870" max="14875" width="9.7109375" style="1" customWidth="1"/>
    <col min="14876" max="14876" width="6.140625" style="1" customWidth="1"/>
    <col min="14877" max="15106" width="8.85546875" style="1"/>
    <col min="15107" max="15107" width="6.85546875" style="1" customWidth="1"/>
    <col min="15108" max="15108" width="27.42578125" style="1" customWidth="1"/>
    <col min="15109" max="15109" width="12.85546875" style="1" customWidth="1"/>
    <col min="15110" max="15110" width="0" style="1" hidden="1" customWidth="1"/>
    <col min="15111" max="15111" width="40.42578125" style="1" customWidth="1"/>
    <col min="15112" max="15112" width="9.140625" style="1" customWidth="1"/>
    <col min="15113" max="15114" width="11" style="1" customWidth="1"/>
    <col min="15115" max="15115" width="12.28515625" style="1" customWidth="1"/>
    <col min="15116" max="15118" width="12.85546875" style="1" customWidth="1"/>
    <col min="15119" max="15119" width="10.7109375" style="1" customWidth="1"/>
    <col min="15120" max="15120" width="12.7109375" style="1" customWidth="1"/>
    <col min="15121" max="15121" width="10.85546875" style="1" customWidth="1"/>
    <col min="15122" max="15122" width="11.28515625" style="1" customWidth="1"/>
    <col min="15123" max="15123" width="9.7109375" style="1" customWidth="1"/>
    <col min="15124" max="15124" width="11.140625" style="1" customWidth="1"/>
    <col min="15125" max="15125" width="12.42578125" style="1" customWidth="1"/>
    <col min="15126" max="15131" width="9.7109375" style="1" customWidth="1"/>
    <col min="15132" max="15132" width="6.140625" style="1" customWidth="1"/>
    <col min="15133" max="15362" width="8.85546875" style="1"/>
    <col min="15363" max="15363" width="6.85546875" style="1" customWidth="1"/>
    <col min="15364" max="15364" width="27.42578125" style="1" customWidth="1"/>
    <col min="15365" max="15365" width="12.85546875" style="1" customWidth="1"/>
    <col min="15366" max="15366" width="0" style="1" hidden="1" customWidth="1"/>
    <col min="15367" max="15367" width="40.42578125" style="1" customWidth="1"/>
    <col min="15368" max="15368" width="9.140625" style="1" customWidth="1"/>
    <col min="15369" max="15370" width="11" style="1" customWidth="1"/>
    <col min="15371" max="15371" width="12.28515625" style="1" customWidth="1"/>
    <col min="15372" max="15374" width="12.85546875" style="1" customWidth="1"/>
    <col min="15375" max="15375" width="10.7109375" style="1" customWidth="1"/>
    <col min="15376" max="15376" width="12.7109375" style="1" customWidth="1"/>
    <col min="15377" max="15377" width="10.85546875" style="1" customWidth="1"/>
    <col min="15378" max="15378" width="11.28515625" style="1" customWidth="1"/>
    <col min="15379" max="15379" width="9.7109375" style="1" customWidth="1"/>
    <col min="15380" max="15380" width="11.140625" style="1" customWidth="1"/>
    <col min="15381" max="15381" width="12.42578125" style="1" customWidth="1"/>
    <col min="15382" max="15387" width="9.7109375" style="1" customWidth="1"/>
    <col min="15388" max="15388" width="6.140625" style="1" customWidth="1"/>
    <col min="15389" max="15618" width="8.85546875" style="1"/>
    <col min="15619" max="15619" width="6.85546875" style="1" customWidth="1"/>
    <col min="15620" max="15620" width="27.42578125" style="1" customWidth="1"/>
    <col min="15621" max="15621" width="12.85546875" style="1" customWidth="1"/>
    <col min="15622" max="15622" width="0" style="1" hidden="1" customWidth="1"/>
    <col min="15623" max="15623" width="40.42578125" style="1" customWidth="1"/>
    <col min="15624" max="15624" width="9.140625" style="1" customWidth="1"/>
    <col min="15625" max="15626" width="11" style="1" customWidth="1"/>
    <col min="15627" max="15627" width="12.28515625" style="1" customWidth="1"/>
    <col min="15628" max="15630" width="12.85546875" style="1" customWidth="1"/>
    <col min="15631" max="15631" width="10.7109375" style="1" customWidth="1"/>
    <col min="15632" max="15632" width="12.7109375" style="1" customWidth="1"/>
    <col min="15633" max="15633" width="10.85546875" style="1" customWidth="1"/>
    <col min="15634" max="15634" width="11.28515625" style="1" customWidth="1"/>
    <col min="15635" max="15635" width="9.7109375" style="1" customWidth="1"/>
    <col min="15636" max="15636" width="11.140625" style="1" customWidth="1"/>
    <col min="15637" max="15637" width="12.42578125" style="1" customWidth="1"/>
    <col min="15638" max="15643" width="9.7109375" style="1" customWidth="1"/>
    <col min="15644" max="15644" width="6.140625" style="1" customWidth="1"/>
    <col min="15645" max="15874" width="8.85546875" style="1"/>
    <col min="15875" max="15875" width="6.85546875" style="1" customWidth="1"/>
    <col min="15876" max="15876" width="27.42578125" style="1" customWidth="1"/>
    <col min="15877" max="15877" width="12.85546875" style="1" customWidth="1"/>
    <col min="15878" max="15878" width="0" style="1" hidden="1" customWidth="1"/>
    <col min="15879" max="15879" width="40.42578125" style="1" customWidth="1"/>
    <col min="15880" max="15880" width="9.140625" style="1" customWidth="1"/>
    <col min="15881" max="15882" width="11" style="1" customWidth="1"/>
    <col min="15883" max="15883" width="12.28515625" style="1" customWidth="1"/>
    <col min="15884" max="15886" width="12.85546875" style="1" customWidth="1"/>
    <col min="15887" max="15887" width="10.7109375" style="1" customWidth="1"/>
    <col min="15888" max="15888" width="12.7109375" style="1" customWidth="1"/>
    <col min="15889" max="15889" width="10.85546875" style="1" customWidth="1"/>
    <col min="15890" max="15890" width="11.28515625" style="1" customWidth="1"/>
    <col min="15891" max="15891" width="9.7109375" style="1" customWidth="1"/>
    <col min="15892" max="15892" width="11.140625" style="1" customWidth="1"/>
    <col min="15893" max="15893" width="12.42578125" style="1" customWidth="1"/>
    <col min="15894" max="15899" width="9.7109375" style="1" customWidth="1"/>
    <col min="15900" max="15900" width="6.140625" style="1" customWidth="1"/>
    <col min="15901" max="16130" width="8.85546875" style="1"/>
    <col min="16131" max="16131" width="6.85546875" style="1" customWidth="1"/>
    <col min="16132" max="16132" width="27.42578125" style="1" customWidth="1"/>
    <col min="16133" max="16133" width="12.85546875" style="1" customWidth="1"/>
    <col min="16134" max="16134" width="0" style="1" hidden="1" customWidth="1"/>
    <col min="16135" max="16135" width="40.42578125" style="1" customWidth="1"/>
    <col min="16136" max="16136" width="9.140625" style="1" customWidth="1"/>
    <col min="16137" max="16138" width="11" style="1" customWidth="1"/>
    <col min="16139" max="16139" width="12.28515625" style="1" customWidth="1"/>
    <col min="16140" max="16142" width="12.85546875" style="1" customWidth="1"/>
    <col min="16143" max="16143" width="10.7109375" style="1" customWidth="1"/>
    <col min="16144" max="16144" width="12.7109375" style="1" customWidth="1"/>
    <col min="16145" max="16145" width="10.85546875" style="1" customWidth="1"/>
    <col min="16146" max="16146" width="11.28515625" style="1" customWidth="1"/>
    <col min="16147" max="16147" width="9.7109375" style="1" customWidth="1"/>
    <col min="16148" max="16148" width="11.140625" style="1" customWidth="1"/>
    <col min="16149" max="16149" width="12.42578125" style="1" customWidth="1"/>
    <col min="16150" max="16155" width="9.7109375" style="1" customWidth="1"/>
    <col min="16156" max="16156" width="6.140625" style="1" customWidth="1"/>
    <col min="16157" max="16374" width="8.85546875" style="1"/>
    <col min="16375" max="16384" width="8.85546875" style="1" customWidth="1"/>
  </cols>
  <sheetData>
    <row r="1" spans="1:34" ht="22.15" customHeight="1">
      <c r="B1" s="437" t="s">
        <v>1095</v>
      </c>
      <c r="C1" s="391"/>
      <c r="D1" s="391"/>
      <c r="E1" s="391"/>
      <c r="F1" s="391"/>
      <c r="G1" s="391"/>
      <c r="H1" s="391"/>
      <c r="I1" s="391"/>
      <c r="J1" s="391"/>
      <c r="K1" s="391"/>
      <c r="L1" s="391"/>
      <c r="M1" s="391"/>
      <c r="N1" s="391"/>
      <c r="O1" s="391"/>
      <c r="P1" s="391"/>
      <c r="Q1" s="391"/>
      <c r="R1" s="453"/>
      <c r="S1" s="453"/>
      <c r="T1" s="391"/>
      <c r="U1" s="453"/>
      <c r="V1" s="453"/>
      <c r="W1" s="391"/>
      <c r="X1" s="453"/>
      <c r="Y1" s="453"/>
      <c r="Z1" s="391"/>
      <c r="AA1" s="620" t="s">
        <v>1096</v>
      </c>
      <c r="AB1" s="620"/>
    </row>
    <row r="2" spans="1:34" ht="33.75" customHeight="1">
      <c r="A2" s="621" t="s">
        <v>1093</v>
      </c>
      <c r="B2" s="621"/>
      <c r="C2" s="621"/>
      <c r="D2" s="621"/>
      <c r="E2" s="621"/>
      <c r="F2" s="621"/>
      <c r="G2" s="621"/>
      <c r="H2" s="621"/>
      <c r="I2" s="621"/>
      <c r="J2" s="621"/>
      <c r="K2" s="621"/>
      <c r="L2" s="621"/>
      <c r="M2" s="621"/>
      <c r="N2" s="621"/>
      <c r="O2" s="621"/>
      <c r="P2" s="621"/>
      <c r="Q2" s="621"/>
      <c r="R2" s="621"/>
      <c r="S2" s="621"/>
      <c r="T2" s="621"/>
      <c r="U2" s="621"/>
      <c r="V2" s="621"/>
      <c r="W2" s="621"/>
      <c r="X2" s="621"/>
      <c r="Y2" s="621"/>
      <c r="Z2" s="621"/>
      <c r="AA2" s="621"/>
      <c r="AB2" s="621"/>
    </row>
    <row r="3" spans="1:34">
      <c r="A3" s="622" t="str">
        <f>+'[1]Phụ lục 1'!$A$3:$L$3</f>
        <v>(Kèm theo Quyết định số         /QĐ-UBND ngày             /10/2022 của UBND huyện Na Rì)</v>
      </c>
      <c r="B3" s="622"/>
      <c r="C3" s="622"/>
      <c r="D3" s="622"/>
      <c r="E3" s="622"/>
      <c r="F3" s="622"/>
      <c r="G3" s="622"/>
      <c r="H3" s="622"/>
      <c r="I3" s="622"/>
      <c r="J3" s="622"/>
      <c r="K3" s="622"/>
      <c r="L3" s="622"/>
      <c r="M3" s="622"/>
      <c r="N3" s="622"/>
      <c r="O3" s="622"/>
      <c r="P3" s="622"/>
      <c r="Q3" s="622"/>
      <c r="R3" s="622"/>
      <c r="S3" s="622"/>
      <c r="T3" s="622"/>
      <c r="U3" s="622"/>
      <c r="V3" s="622"/>
      <c r="W3" s="622"/>
      <c r="X3" s="622"/>
      <c r="Y3" s="622"/>
      <c r="Z3" s="622"/>
      <c r="AA3" s="622"/>
      <c r="AB3" s="622"/>
    </row>
    <row r="4" spans="1:34">
      <c r="A4" s="2"/>
      <c r="B4" s="227"/>
      <c r="C4" s="2"/>
      <c r="D4" s="2"/>
      <c r="E4" s="2"/>
      <c r="F4" s="2"/>
      <c r="G4" s="228"/>
      <c r="H4" s="275"/>
      <c r="I4" s="623" t="s">
        <v>0</v>
      </c>
      <c r="J4" s="623"/>
      <c r="K4" s="623"/>
      <c r="L4" s="623"/>
      <c r="M4" s="623"/>
      <c r="N4" s="623"/>
      <c r="O4" s="623"/>
      <c r="P4" s="623"/>
      <c r="Q4" s="623"/>
      <c r="R4" s="623"/>
      <c r="S4" s="623"/>
      <c r="T4" s="623"/>
      <c r="U4" s="623"/>
      <c r="V4" s="623"/>
      <c r="W4" s="623"/>
      <c r="X4" s="623"/>
      <c r="Y4" s="623"/>
      <c r="Z4" s="623"/>
      <c r="AA4" s="623"/>
      <c r="AB4" s="623"/>
    </row>
    <row r="5" spans="1:34" ht="36" customHeight="1">
      <c r="A5" s="624" t="s">
        <v>1</v>
      </c>
      <c r="B5" s="625" t="s">
        <v>2</v>
      </c>
      <c r="C5" s="624" t="s">
        <v>3</v>
      </c>
      <c r="D5" s="226"/>
      <c r="E5" s="624" t="s">
        <v>4</v>
      </c>
      <c r="F5" s="624" t="s">
        <v>5</v>
      </c>
      <c r="G5" s="626" t="s">
        <v>6</v>
      </c>
      <c r="H5" s="627"/>
      <c r="I5" s="627"/>
      <c r="J5" s="628"/>
      <c r="K5" s="626" t="s">
        <v>1105</v>
      </c>
      <c r="L5" s="627"/>
      <c r="M5" s="628"/>
      <c r="N5" s="626" t="s">
        <v>7</v>
      </c>
      <c r="O5" s="627"/>
      <c r="P5" s="627"/>
      <c r="Q5" s="624" t="s">
        <v>915</v>
      </c>
      <c r="R5" s="624"/>
      <c r="S5" s="624"/>
      <c r="T5" s="626" t="s">
        <v>1106</v>
      </c>
      <c r="U5" s="627"/>
      <c r="V5" s="627"/>
      <c r="W5" s="626" t="s">
        <v>1107</v>
      </c>
      <c r="X5" s="627"/>
      <c r="Y5" s="627"/>
      <c r="Z5" s="438"/>
      <c r="AA5" s="439"/>
      <c r="AB5" s="624" t="s">
        <v>8</v>
      </c>
    </row>
    <row r="6" spans="1:34" ht="42.75">
      <c r="A6" s="624"/>
      <c r="B6" s="625"/>
      <c r="C6" s="624"/>
      <c r="D6" s="226"/>
      <c r="E6" s="624"/>
      <c r="F6" s="624"/>
      <c r="G6" s="3" t="s">
        <v>9</v>
      </c>
      <c r="H6" s="276" t="s">
        <v>10</v>
      </c>
      <c r="I6" s="3" t="s">
        <v>11</v>
      </c>
      <c r="J6" s="3" t="s">
        <v>12</v>
      </c>
      <c r="K6" s="3" t="s">
        <v>9</v>
      </c>
      <c r="L6" s="3" t="s">
        <v>10</v>
      </c>
      <c r="M6" s="3" t="s">
        <v>11</v>
      </c>
      <c r="N6" s="3" t="s">
        <v>9</v>
      </c>
      <c r="O6" s="3" t="s">
        <v>10</v>
      </c>
      <c r="P6" s="3" t="s">
        <v>11</v>
      </c>
      <c r="Q6" s="3" t="s">
        <v>9</v>
      </c>
      <c r="R6" s="454" t="s">
        <v>10</v>
      </c>
      <c r="S6" s="454" t="s">
        <v>11</v>
      </c>
      <c r="T6" s="3" t="s">
        <v>9</v>
      </c>
      <c r="U6" s="454" t="s">
        <v>10</v>
      </c>
      <c r="V6" s="454" t="s">
        <v>11</v>
      </c>
      <c r="W6" s="3" t="s">
        <v>9</v>
      </c>
      <c r="X6" s="454" t="s">
        <v>10</v>
      </c>
      <c r="Y6" s="454" t="s">
        <v>11</v>
      </c>
      <c r="Z6" s="3"/>
      <c r="AA6" s="3" t="s">
        <v>12</v>
      </c>
      <c r="AB6" s="624"/>
    </row>
    <row r="7" spans="1:34">
      <c r="A7" s="4" t="s">
        <v>48</v>
      </c>
      <c r="B7" s="4" t="s">
        <v>49</v>
      </c>
      <c r="C7" s="4" t="s">
        <v>1083</v>
      </c>
      <c r="D7" s="4"/>
      <c r="E7" s="4"/>
      <c r="F7" s="4">
        <v>1</v>
      </c>
      <c r="G7" s="408">
        <f>+F7+1</f>
        <v>2</v>
      </c>
      <c r="H7" s="408">
        <f t="shared" ref="H7:AB7" si="0">+G7+1</f>
        <v>3</v>
      </c>
      <c r="I7" s="408">
        <f t="shared" si="0"/>
        <v>4</v>
      </c>
      <c r="J7" s="408">
        <f t="shared" si="0"/>
        <v>5</v>
      </c>
      <c r="K7" s="408"/>
      <c r="L7" s="408"/>
      <c r="M7" s="408"/>
      <c r="N7" s="408">
        <f>+J7+1</f>
        <v>6</v>
      </c>
      <c r="O7" s="408">
        <f t="shared" si="0"/>
        <v>7</v>
      </c>
      <c r="P7" s="408">
        <f t="shared" si="0"/>
        <v>8</v>
      </c>
      <c r="Q7" s="408"/>
      <c r="R7" s="455"/>
      <c r="S7" s="455"/>
      <c r="T7" s="408"/>
      <c r="U7" s="455"/>
      <c r="V7" s="455"/>
      <c r="W7" s="408"/>
      <c r="X7" s="455"/>
      <c r="Y7" s="455"/>
      <c r="Z7" s="408"/>
      <c r="AA7" s="408">
        <f>+P7+1</f>
        <v>9</v>
      </c>
      <c r="AB7" s="408">
        <f t="shared" si="0"/>
        <v>10</v>
      </c>
    </row>
    <row r="8" spans="1:34" ht="33" hidden="1" customHeight="1">
      <c r="A8" s="4"/>
      <c r="B8" s="226" t="s">
        <v>13</v>
      </c>
      <c r="C8" s="4"/>
      <c r="D8" s="4"/>
      <c r="E8" s="4"/>
      <c r="F8" s="4"/>
      <c r="G8" s="314">
        <f>+G9+G12+G324</f>
        <v>170240.96</v>
      </c>
      <c r="H8" s="314">
        <f>+H9+H12+H324</f>
        <v>161824.94999999995</v>
      </c>
      <c r="I8" s="314">
        <f>+I9+I12+I324</f>
        <v>8416.0099999999984</v>
      </c>
      <c r="J8" s="314">
        <f>+J9+J12+J324</f>
        <v>0</v>
      </c>
      <c r="K8" s="314"/>
      <c r="L8" s="314"/>
      <c r="M8" s="314"/>
      <c r="N8" s="314">
        <f>+N9+N12+N324</f>
        <v>29412</v>
      </c>
      <c r="O8" s="314">
        <f>+O9+O12+O324</f>
        <v>27995.999999999996</v>
      </c>
      <c r="P8" s="314">
        <f>+P9+P12+P324</f>
        <v>1416</v>
      </c>
      <c r="Q8" s="314"/>
      <c r="R8" s="456"/>
      <c r="S8" s="456"/>
      <c r="T8" s="314"/>
      <c r="U8" s="456"/>
      <c r="V8" s="456"/>
      <c r="W8" s="314"/>
      <c r="X8" s="456"/>
      <c r="Y8" s="456"/>
      <c r="Z8" s="314"/>
      <c r="AA8" s="314">
        <f>+AA9+AA12+AA324</f>
        <v>0</v>
      </c>
      <c r="AB8" s="4"/>
    </row>
    <row r="9" spans="1:34" ht="63" customHeight="1">
      <c r="A9" s="226" t="s">
        <v>14</v>
      </c>
      <c r="B9" s="229" t="s">
        <v>15</v>
      </c>
      <c r="C9" s="229"/>
      <c r="D9" s="229"/>
      <c r="E9" s="229"/>
      <c r="F9" s="229"/>
      <c r="G9" s="314">
        <f>+G10</f>
        <v>9796</v>
      </c>
      <c r="H9" s="314">
        <f t="shared" ref="H9:AA9" si="1">+H10</f>
        <v>9020</v>
      </c>
      <c r="I9" s="314">
        <f t="shared" si="1"/>
        <v>776</v>
      </c>
      <c r="J9" s="314">
        <f t="shared" si="1"/>
        <v>0</v>
      </c>
      <c r="K9" s="314"/>
      <c r="L9" s="314"/>
      <c r="M9" s="314"/>
      <c r="N9" s="314">
        <f t="shared" si="1"/>
        <v>530</v>
      </c>
      <c r="O9" s="314">
        <f t="shared" si="1"/>
        <v>490</v>
      </c>
      <c r="P9" s="314">
        <f t="shared" si="1"/>
        <v>40</v>
      </c>
      <c r="Q9" s="314"/>
      <c r="R9" s="456"/>
      <c r="S9" s="456"/>
      <c r="T9" s="314"/>
      <c r="U9" s="456"/>
      <c r="V9" s="456"/>
      <c r="W9" s="314"/>
      <c r="X9" s="456"/>
      <c r="Y9" s="456"/>
      <c r="Z9" s="314"/>
      <c r="AA9" s="314">
        <f t="shared" si="1"/>
        <v>0</v>
      </c>
      <c r="AB9" s="229"/>
    </row>
    <row r="10" spans="1:34" s="7" customFormat="1" ht="48" customHeight="1">
      <c r="A10" s="6" t="s">
        <v>16</v>
      </c>
      <c r="B10" s="629" t="s">
        <v>17</v>
      </c>
      <c r="C10" s="629"/>
      <c r="D10" s="231"/>
      <c r="E10" s="232"/>
      <c r="F10" s="125" t="s">
        <v>19</v>
      </c>
      <c r="G10" s="424">
        <f t="shared" ref="G10:G11" si="2">H10+I10</f>
        <v>9796</v>
      </c>
      <c r="H10" s="424">
        <f>SUM(H11:H11)</f>
        <v>9020</v>
      </c>
      <c r="I10" s="424">
        <f>SUM(I11:I11)</f>
        <v>776</v>
      </c>
      <c r="J10" s="424">
        <v>0</v>
      </c>
      <c r="K10" s="424"/>
      <c r="L10" s="424"/>
      <c r="M10" s="424"/>
      <c r="N10" s="424">
        <f>SUM(N11:N11)</f>
        <v>530</v>
      </c>
      <c r="O10" s="424">
        <f>SUM(O11:O11)</f>
        <v>490</v>
      </c>
      <c r="P10" s="424">
        <f>SUM(P11:P11)</f>
        <v>40</v>
      </c>
      <c r="Q10" s="424"/>
      <c r="R10" s="457"/>
      <c r="S10" s="457"/>
      <c r="T10" s="424"/>
      <c r="U10" s="457"/>
      <c r="V10" s="457"/>
      <c r="W10" s="424"/>
      <c r="X10" s="457"/>
      <c r="Y10" s="457"/>
      <c r="Z10" s="424"/>
      <c r="AA10" s="424">
        <f>SUM(AA11:AA11)</f>
        <v>0</v>
      </c>
      <c r="AB10" s="232"/>
      <c r="AC10" s="355"/>
      <c r="AD10" s="355"/>
      <c r="AE10" s="355"/>
    </row>
    <row r="11" spans="1:34" ht="45" customHeight="1">
      <c r="A11" s="8">
        <v>1</v>
      </c>
      <c r="B11" s="234" t="s">
        <v>23</v>
      </c>
      <c r="C11" s="234"/>
      <c r="D11" s="234"/>
      <c r="E11" s="234"/>
      <c r="F11" s="9" t="s">
        <v>19</v>
      </c>
      <c r="G11" s="425">
        <f t="shared" si="2"/>
        <v>9796</v>
      </c>
      <c r="H11" s="425">
        <v>9020</v>
      </c>
      <c r="I11" s="425">
        <v>776</v>
      </c>
      <c r="J11" s="425"/>
      <c r="K11" s="425"/>
      <c r="L11" s="425"/>
      <c r="M11" s="425"/>
      <c r="N11" s="425">
        <f t="shared" ref="N11" si="3">O11+P11</f>
        <v>530</v>
      </c>
      <c r="O11" s="425">
        <v>490</v>
      </c>
      <c r="P11" s="425">
        <v>40</v>
      </c>
      <c r="Q11" s="425"/>
      <c r="R11" s="458"/>
      <c r="S11" s="458"/>
      <c r="T11" s="425"/>
      <c r="U11" s="458"/>
      <c r="V11" s="458"/>
      <c r="W11" s="425"/>
      <c r="X11" s="458"/>
      <c r="Y11" s="458"/>
      <c r="Z11" s="425"/>
      <c r="AA11" s="425"/>
      <c r="AB11" s="234"/>
    </row>
    <row r="12" spans="1:34" ht="81" customHeight="1">
      <c r="A12" s="226" t="s">
        <v>34</v>
      </c>
      <c r="B12" s="232" t="s">
        <v>45</v>
      </c>
      <c r="C12" s="12"/>
      <c r="D12" s="12"/>
      <c r="E12" s="12"/>
      <c r="F12" s="12"/>
      <c r="G12" s="314">
        <f>+G13</f>
        <v>154893.96</v>
      </c>
      <c r="H12" s="314">
        <f t="shared" ref="H12:AA12" si="4">+H13</f>
        <v>147517.94999999995</v>
      </c>
      <c r="I12" s="314">
        <f t="shared" si="4"/>
        <v>7376.0099999999984</v>
      </c>
      <c r="J12" s="314">
        <f t="shared" si="4"/>
        <v>0</v>
      </c>
      <c r="K12" s="314"/>
      <c r="L12" s="314"/>
      <c r="M12" s="314"/>
      <c r="N12" s="314">
        <f t="shared" si="4"/>
        <v>27882</v>
      </c>
      <c r="O12" s="314">
        <f t="shared" si="4"/>
        <v>26553.999999999996</v>
      </c>
      <c r="P12" s="314">
        <f t="shared" si="4"/>
        <v>1328</v>
      </c>
      <c r="Q12" s="314"/>
      <c r="R12" s="456"/>
      <c r="S12" s="456"/>
      <c r="T12" s="314"/>
      <c r="U12" s="456"/>
      <c r="V12" s="456"/>
      <c r="W12" s="314"/>
      <c r="X12" s="456"/>
      <c r="Y12" s="456"/>
      <c r="Z12" s="314"/>
      <c r="AA12" s="314">
        <f t="shared" si="4"/>
        <v>0</v>
      </c>
      <c r="AB12" s="12"/>
      <c r="AC12" s="630"/>
      <c r="AD12" s="630"/>
      <c r="AE12" s="630"/>
      <c r="AF12" s="630"/>
      <c r="AG12" s="630"/>
      <c r="AH12" s="630"/>
    </row>
    <row r="13" spans="1:34" s="7" customFormat="1" ht="94.5" customHeight="1">
      <c r="A13" s="6" t="s">
        <v>985</v>
      </c>
      <c r="B13" s="231" t="s">
        <v>1007</v>
      </c>
      <c r="C13" s="125"/>
      <c r="D13" s="125"/>
      <c r="E13" s="125"/>
      <c r="F13" s="125"/>
      <c r="G13" s="314">
        <f t="shared" ref="G13:Y13" si="5">G14+G30+G45+G55+G69+G84+G105+G120+G153+G137+G164+G183+G200+G220+G225+G241+G257</f>
        <v>154893.96</v>
      </c>
      <c r="H13" s="314">
        <f t="shared" si="5"/>
        <v>147517.94999999995</v>
      </c>
      <c r="I13" s="314">
        <f t="shared" si="5"/>
        <v>7376.0099999999984</v>
      </c>
      <c r="J13" s="314">
        <f t="shared" si="5"/>
        <v>0</v>
      </c>
      <c r="K13" s="452">
        <f t="shared" si="5"/>
        <v>103423.94999999998</v>
      </c>
      <c r="L13" s="452">
        <f t="shared" si="5"/>
        <v>98084.000000000015</v>
      </c>
      <c r="M13" s="452">
        <f t="shared" si="5"/>
        <v>5339.95</v>
      </c>
      <c r="N13" s="314">
        <f t="shared" si="5"/>
        <v>27882</v>
      </c>
      <c r="O13" s="314">
        <f t="shared" si="5"/>
        <v>26553.999999999996</v>
      </c>
      <c r="P13" s="314">
        <f t="shared" si="5"/>
        <v>1328</v>
      </c>
      <c r="Q13" s="314">
        <f t="shared" si="5"/>
        <v>37517</v>
      </c>
      <c r="R13" s="456">
        <f t="shared" si="5"/>
        <v>35595</v>
      </c>
      <c r="S13" s="456">
        <f t="shared" si="5"/>
        <v>1922</v>
      </c>
      <c r="T13" s="314">
        <f t="shared" si="5"/>
        <v>38024.949999999997</v>
      </c>
      <c r="U13" s="456">
        <f t="shared" si="5"/>
        <v>35934.999999999993</v>
      </c>
      <c r="V13" s="456">
        <f t="shared" si="5"/>
        <v>2089.9499999999998</v>
      </c>
      <c r="W13" s="314">
        <f t="shared" si="5"/>
        <v>51458.921739999998</v>
      </c>
      <c r="X13" s="456">
        <f t="shared" si="5"/>
        <v>49424.615839999999</v>
      </c>
      <c r="Y13" s="456">
        <f t="shared" si="5"/>
        <v>2034.3059000000001</v>
      </c>
      <c r="Z13" s="314"/>
      <c r="AA13" s="314">
        <f>AA14+AA30+AA45+AA55+AA69+AA84+AA105+AA120+AA153+AA137+AA164+AA183+AA200+AA220+AA225+AA241+AA257</f>
        <v>0</v>
      </c>
      <c r="AB13" s="12"/>
      <c r="AC13" s="356"/>
      <c r="AD13" s="356"/>
      <c r="AE13" s="356"/>
      <c r="AF13" s="13"/>
      <c r="AG13" s="13"/>
      <c r="AH13" s="13"/>
    </row>
    <row r="14" spans="1:34" s="14" customFormat="1" ht="23.25" customHeight="1">
      <c r="A14" s="4" t="s">
        <v>987</v>
      </c>
      <c r="B14" s="483" t="s">
        <v>61</v>
      </c>
      <c r="C14" s="16"/>
      <c r="D14" s="16"/>
      <c r="E14" s="16"/>
      <c r="F14" s="16"/>
      <c r="G14" s="450">
        <f>SUM(G15:G29)</f>
        <v>4512.96</v>
      </c>
      <c r="H14" s="450">
        <f>SUM(H15:H29)</f>
        <v>4298</v>
      </c>
      <c r="I14" s="450">
        <f>SUM(I15:I29)</f>
        <v>214.96000000000004</v>
      </c>
      <c r="J14" s="450">
        <f>SUM(J15:J29)</f>
        <v>0</v>
      </c>
      <c r="K14" s="426">
        <f>SUM(K15:K27)</f>
        <v>2970.8230999999996</v>
      </c>
      <c r="L14" s="426">
        <f>SUM(L15:L27)</f>
        <v>2815.2231000000002</v>
      </c>
      <c r="M14" s="426">
        <f>SUM(M15:M27)</f>
        <v>155.60000000000002</v>
      </c>
      <c r="N14" s="426">
        <f>SUM(N15:N29)</f>
        <v>812.29</v>
      </c>
      <c r="O14" s="426">
        <f t="shared" ref="O14:V14" si="6">SUM(O15:O27)</f>
        <v>773.6</v>
      </c>
      <c r="P14" s="426">
        <f t="shared" si="6"/>
        <v>38.69</v>
      </c>
      <c r="Q14" s="426">
        <f t="shared" si="6"/>
        <v>1050.9331000000002</v>
      </c>
      <c r="R14" s="459">
        <f t="shared" si="6"/>
        <v>994.92309999999998</v>
      </c>
      <c r="S14" s="459">
        <f t="shared" si="6"/>
        <v>56.010000000000005</v>
      </c>
      <c r="T14" s="426">
        <f t="shared" si="6"/>
        <v>1107.5999999999999</v>
      </c>
      <c r="U14" s="459">
        <f t="shared" si="6"/>
        <v>1046.6999999999998</v>
      </c>
      <c r="V14" s="459">
        <f t="shared" si="6"/>
        <v>60.900000000000006</v>
      </c>
      <c r="W14" s="450">
        <f>SUM(W15:W29)</f>
        <v>1542.1369</v>
      </c>
      <c r="X14" s="469">
        <f>SUM(X15:X29)</f>
        <v>1482.7769000000001</v>
      </c>
      <c r="Y14" s="469">
        <f>SUM(Y15:Y29)</f>
        <v>59.36</v>
      </c>
      <c r="Z14" s="426"/>
      <c r="AA14" s="426">
        <f>SUM(AA15:AA27)</f>
        <v>0</v>
      </c>
      <c r="AB14" s="313"/>
      <c r="AC14" s="357">
        <f>+'NĂM 2022'!K21+'NĂM 2023'!N22+'NĂM 2024'!J22+'NĂM 2025'!J22</f>
        <v>4512.96</v>
      </c>
      <c r="AD14" s="357">
        <f>+'NĂM 2022'!L21+'NĂM 2023'!O22+'NĂM 2024'!K22+'NĂM 2025'!K22</f>
        <v>4298</v>
      </c>
      <c r="AE14" s="357">
        <f>+'NĂM 2022'!M21+'NĂM 2023'!P22+'NĂM 2024'!L22+'NĂM 2025'!L22</f>
        <v>214.96</v>
      </c>
    </row>
    <row r="15" spans="1:34" s="143" customFormat="1" ht="60">
      <c r="A15" s="138">
        <v>1</v>
      </c>
      <c r="B15" s="316" t="s">
        <v>62</v>
      </c>
      <c r="C15" s="138" t="s">
        <v>63</v>
      </c>
      <c r="D15" s="138"/>
      <c r="E15" s="138" t="s">
        <v>64</v>
      </c>
      <c r="F15" s="138" t="s">
        <v>52</v>
      </c>
      <c r="G15" s="427">
        <f>H15+I15</f>
        <v>270.79999999999995</v>
      </c>
      <c r="H15" s="427">
        <v>257.89999999999998</v>
      </c>
      <c r="I15" s="451">
        <v>12.9</v>
      </c>
      <c r="J15" s="428"/>
      <c r="K15" s="444">
        <f>+N15</f>
        <v>270.79999999999995</v>
      </c>
      <c r="L15" s="428">
        <f t="shared" ref="L15:M15" si="7">+O15</f>
        <v>257.89999999999998</v>
      </c>
      <c r="M15" s="428">
        <f t="shared" si="7"/>
        <v>12.9</v>
      </c>
      <c r="N15" s="425">
        <f t="shared" ref="N15:N88" si="8">O15+P15</f>
        <v>270.79999999999995</v>
      </c>
      <c r="O15" s="427">
        <v>257.89999999999998</v>
      </c>
      <c r="P15" s="427">
        <v>12.9</v>
      </c>
      <c r="Q15" s="427"/>
      <c r="R15" s="458"/>
      <c r="S15" s="458"/>
      <c r="T15" s="427"/>
      <c r="U15" s="458"/>
      <c r="V15" s="458"/>
      <c r="W15" s="427"/>
      <c r="X15" s="458"/>
      <c r="Y15" s="458"/>
      <c r="Z15" s="427"/>
      <c r="AA15" s="428"/>
      <c r="AB15" s="142"/>
      <c r="AC15" s="449">
        <f>+G14-K14</f>
        <v>1542.1369000000004</v>
      </c>
      <c r="AD15" s="449">
        <f>+H14-L14</f>
        <v>1482.7768999999998</v>
      </c>
      <c r="AE15" s="449">
        <f>+I14-M14</f>
        <v>59.360000000000014</v>
      </c>
    </row>
    <row r="16" spans="1:34" s="143" customFormat="1" ht="45">
      <c r="A16" s="138">
        <f>+A15+1</f>
        <v>2</v>
      </c>
      <c r="B16" s="316" t="s">
        <v>65</v>
      </c>
      <c r="C16" s="138" t="s">
        <v>66</v>
      </c>
      <c r="D16" s="138"/>
      <c r="E16" s="138" t="s">
        <v>67</v>
      </c>
      <c r="F16" s="138" t="s">
        <v>52</v>
      </c>
      <c r="G16" s="427">
        <f>H16+I16</f>
        <v>270.74</v>
      </c>
      <c r="H16" s="427">
        <v>257.85000000000002</v>
      </c>
      <c r="I16" s="451">
        <v>12.89</v>
      </c>
      <c r="J16" s="428"/>
      <c r="K16" s="444">
        <f t="shared" ref="K16:K17" si="9">+N16</f>
        <v>270.74</v>
      </c>
      <c r="L16" s="428">
        <f t="shared" ref="L16:L17" si="10">+O16</f>
        <v>257.85000000000002</v>
      </c>
      <c r="M16" s="428">
        <f t="shared" ref="M16:M17" si="11">+P16</f>
        <v>12.89</v>
      </c>
      <c r="N16" s="425">
        <f t="shared" si="8"/>
        <v>270.74</v>
      </c>
      <c r="O16" s="427">
        <v>257.85000000000002</v>
      </c>
      <c r="P16" s="427">
        <v>12.89</v>
      </c>
      <c r="Q16" s="427"/>
      <c r="R16" s="458"/>
      <c r="S16" s="458"/>
      <c r="T16" s="427"/>
      <c r="U16" s="458"/>
      <c r="V16" s="458"/>
      <c r="W16" s="427"/>
      <c r="X16" s="458"/>
      <c r="Y16" s="458"/>
      <c r="Z16" s="427"/>
      <c r="AA16" s="428"/>
      <c r="AB16" s="142"/>
      <c r="AC16" s="493">
        <f>+AC15-W14</f>
        <v>0</v>
      </c>
      <c r="AD16" s="493">
        <f t="shared" ref="AD16:AE16" si="12">+AD15-X14</f>
        <v>0</v>
      </c>
      <c r="AE16" s="493">
        <f t="shared" si="12"/>
        <v>0</v>
      </c>
    </row>
    <row r="17" spans="1:31" s="143" customFormat="1" ht="75">
      <c r="A17" s="138">
        <f t="shared" ref="A17:A29" si="13">+A16+1</f>
        <v>3</v>
      </c>
      <c r="B17" s="316" t="s">
        <v>68</v>
      </c>
      <c r="C17" s="138" t="s">
        <v>69</v>
      </c>
      <c r="D17" s="138"/>
      <c r="E17" s="138" t="s">
        <v>70</v>
      </c>
      <c r="F17" s="138" t="s">
        <v>52</v>
      </c>
      <c r="G17" s="427">
        <f>H17+I17</f>
        <v>270.75</v>
      </c>
      <c r="H17" s="427">
        <v>257.85000000000002</v>
      </c>
      <c r="I17" s="451">
        <v>12.9</v>
      </c>
      <c r="J17" s="428"/>
      <c r="K17" s="444">
        <f t="shared" si="9"/>
        <v>270.75</v>
      </c>
      <c r="L17" s="428">
        <f t="shared" si="10"/>
        <v>257.85000000000002</v>
      </c>
      <c r="M17" s="428">
        <f t="shared" si="11"/>
        <v>12.9</v>
      </c>
      <c r="N17" s="425">
        <f t="shared" si="8"/>
        <v>270.75</v>
      </c>
      <c r="O17" s="427">
        <v>257.85000000000002</v>
      </c>
      <c r="P17" s="427">
        <v>12.9</v>
      </c>
      <c r="Q17" s="427"/>
      <c r="R17" s="458"/>
      <c r="S17" s="458"/>
      <c r="T17" s="427"/>
      <c r="U17" s="458"/>
      <c r="V17" s="458"/>
      <c r="W17" s="427"/>
      <c r="X17" s="458"/>
      <c r="Y17" s="458"/>
      <c r="Z17" s="427"/>
      <c r="AA17" s="428"/>
      <c r="AB17" s="142"/>
      <c r="AC17" s="358"/>
      <c r="AD17" s="358"/>
      <c r="AE17" s="358"/>
    </row>
    <row r="18" spans="1:31" s="143" customFormat="1" ht="60">
      <c r="A18" s="138">
        <f t="shared" si="13"/>
        <v>4</v>
      </c>
      <c r="B18" s="316" t="s">
        <v>71</v>
      </c>
      <c r="C18" s="138" t="s">
        <v>63</v>
      </c>
      <c r="D18" s="138"/>
      <c r="E18" s="138" t="s">
        <v>72</v>
      </c>
      <c r="F18" s="138" t="s">
        <v>53</v>
      </c>
      <c r="G18" s="427">
        <f t="shared" ref="G18:G88" si="14">H18+I18</f>
        <v>525.04999999999995</v>
      </c>
      <c r="H18" s="427">
        <v>500</v>
      </c>
      <c r="I18" s="451">
        <v>25.05</v>
      </c>
      <c r="J18" s="428"/>
      <c r="K18" s="428">
        <f>+Q18+T18</f>
        <v>363.20300000000003</v>
      </c>
      <c r="L18" s="428">
        <f t="shared" ref="L18:M18" si="15">+R18+U18</f>
        <v>344.53300000000002</v>
      </c>
      <c r="M18" s="428">
        <f t="shared" si="15"/>
        <v>18.670000000000002</v>
      </c>
      <c r="N18" s="425">
        <f t="shared" si="8"/>
        <v>0</v>
      </c>
      <c r="O18" s="428"/>
      <c r="P18" s="428"/>
      <c r="Q18" s="428">
        <f>+R18+S18</f>
        <v>363.20300000000003</v>
      </c>
      <c r="R18" s="460">
        <f>345.67-1.137</f>
        <v>344.53300000000002</v>
      </c>
      <c r="S18" s="460">
        <v>18.670000000000002</v>
      </c>
      <c r="T18" s="428"/>
      <c r="U18" s="460"/>
      <c r="V18" s="460"/>
      <c r="W18" s="428"/>
      <c r="X18" s="460"/>
      <c r="Y18" s="460"/>
      <c r="Z18" s="428"/>
      <c r="AA18" s="428"/>
      <c r="AB18" s="142"/>
      <c r="AC18" s="358"/>
      <c r="AD18" s="358"/>
      <c r="AE18" s="358"/>
    </row>
    <row r="19" spans="1:31" s="143" customFormat="1" ht="45">
      <c r="A19" s="138">
        <f t="shared" si="13"/>
        <v>5</v>
      </c>
      <c r="B19" s="316" t="s">
        <v>65</v>
      </c>
      <c r="C19" s="138" t="s">
        <v>66</v>
      </c>
      <c r="D19" s="138"/>
      <c r="E19" s="138" t="s">
        <v>73</v>
      </c>
      <c r="F19" s="138" t="s">
        <v>53</v>
      </c>
      <c r="G19" s="427">
        <f t="shared" si="14"/>
        <v>472.5</v>
      </c>
      <c r="H19" s="427">
        <v>450</v>
      </c>
      <c r="I19" s="451">
        <v>22.5</v>
      </c>
      <c r="J19" s="428"/>
      <c r="K19" s="428">
        <f t="shared" ref="K19:K26" si="16">+Q19+T19</f>
        <v>323.38010000000003</v>
      </c>
      <c r="L19" s="428">
        <f t="shared" ref="L19:L26" si="17">+R19+U19</f>
        <v>304.71010000000001</v>
      </c>
      <c r="M19" s="428">
        <f t="shared" ref="M19:M26" si="18">+S19+V19</f>
        <v>18.670000000000002</v>
      </c>
      <c r="N19" s="425">
        <f t="shared" si="8"/>
        <v>0</v>
      </c>
      <c r="O19" s="428"/>
      <c r="P19" s="428"/>
      <c r="Q19" s="428">
        <f>+R19+S19</f>
        <v>323.38010000000003</v>
      </c>
      <c r="R19" s="460">
        <f>345.68-40.9699</f>
        <v>304.71010000000001</v>
      </c>
      <c r="S19" s="460">
        <v>18.670000000000002</v>
      </c>
      <c r="T19" s="428"/>
      <c r="U19" s="460"/>
      <c r="V19" s="460"/>
      <c r="W19" s="428"/>
      <c r="X19" s="460"/>
      <c r="Y19" s="460"/>
      <c r="Z19" s="428"/>
      <c r="AA19" s="428"/>
      <c r="AB19" s="142"/>
      <c r="AC19" s="358"/>
      <c r="AD19" s="358"/>
      <c r="AE19" s="358"/>
    </row>
    <row r="20" spans="1:31" s="143" customFormat="1" ht="75">
      <c r="A20" s="138">
        <f t="shared" si="13"/>
        <v>6</v>
      </c>
      <c r="B20" s="316" t="s">
        <v>74</v>
      </c>
      <c r="C20" s="138" t="s">
        <v>69</v>
      </c>
      <c r="D20" s="138"/>
      <c r="E20" s="138" t="s">
        <v>75</v>
      </c>
      <c r="F20" s="138" t="s">
        <v>53</v>
      </c>
      <c r="G20" s="427">
        <f t="shared" si="14"/>
        <v>525</v>
      </c>
      <c r="H20" s="427">
        <v>500</v>
      </c>
      <c r="I20" s="451">
        <v>25</v>
      </c>
      <c r="J20" s="428"/>
      <c r="K20" s="428">
        <f t="shared" si="16"/>
        <v>364.35</v>
      </c>
      <c r="L20" s="428">
        <f t="shared" si="17"/>
        <v>345.68</v>
      </c>
      <c r="M20" s="428">
        <f t="shared" si="18"/>
        <v>18.670000000000002</v>
      </c>
      <c r="N20" s="425">
        <f t="shared" si="8"/>
        <v>0</v>
      </c>
      <c r="O20" s="428"/>
      <c r="P20" s="428"/>
      <c r="Q20" s="428">
        <f>+R20+S20</f>
        <v>364.35</v>
      </c>
      <c r="R20" s="460">
        <v>345.68</v>
      </c>
      <c r="S20" s="460">
        <v>18.670000000000002</v>
      </c>
      <c r="T20" s="428"/>
      <c r="U20" s="460"/>
      <c r="V20" s="460"/>
      <c r="W20" s="428"/>
      <c r="X20" s="460"/>
      <c r="Y20" s="460"/>
      <c r="Z20" s="428"/>
      <c r="AA20" s="428"/>
      <c r="AB20" s="142"/>
      <c r="AC20" s="358"/>
      <c r="AD20" s="358"/>
      <c r="AE20" s="358"/>
    </row>
    <row r="21" spans="1:31" s="143" customFormat="1" ht="45">
      <c r="A21" s="138">
        <f t="shared" si="13"/>
        <v>7</v>
      </c>
      <c r="B21" s="316" t="s">
        <v>76</v>
      </c>
      <c r="C21" s="138" t="s">
        <v>63</v>
      </c>
      <c r="D21" s="138"/>
      <c r="E21" s="147" t="s">
        <v>77</v>
      </c>
      <c r="F21" s="138" t="s">
        <v>78</v>
      </c>
      <c r="G21" s="427">
        <f t="shared" si="14"/>
        <v>472.5</v>
      </c>
      <c r="H21" s="427">
        <v>450</v>
      </c>
      <c r="I21" s="451">
        <v>22.5</v>
      </c>
      <c r="J21" s="428"/>
      <c r="K21" s="428">
        <f t="shared" si="16"/>
        <v>369.2</v>
      </c>
      <c r="L21" s="428">
        <f t="shared" si="17"/>
        <v>348.9</v>
      </c>
      <c r="M21" s="428">
        <f t="shared" si="18"/>
        <v>20.3</v>
      </c>
      <c r="N21" s="425">
        <f t="shared" si="8"/>
        <v>0</v>
      </c>
      <c r="O21" s="428"/>
      <c r="P21" s="428"/>
      <c r="Q21" s="428"/>
      <c r="R21" s="460"/>
      <c r="S21" s="460"/>
      <c r="T21" s="428">
        <f>+U21+V21</f>
        <v>369.2</v>
      </c>
      <c r="U21" s="460">
        <v>348.9</v>
      </c>
      <c r="V21" s="460">
        <v>20.3</v>
      </c>
      <c r="W21" s="428"/>
      <c r="X21" s="460"/>
      <c r="Y21" s="460"/>
      <c r="Z21" s="428"/>
      <c r="AA21" s="428"/>
      <c r="AB21" s="142"/>
      <c r="AC21" s="358"/>
      <c r="AD21" s="358"/>
      <c r="AE21" s="358"/>
    </row>
    <row r="22" spans="1:31" s="143" customFormat="1" ht="75">
      <c r="A22" s="138">
        <f t="shared" si="13"/>
        <v>8</v>
      </c>
      <c r="B22" s="316" t="s">
        <v>79</v>
      </c>
      <c r="C22" s="138" t="s">
        <v>66</v>
      </c>
      <c r="D22" s="138"/>
      <c r="E22" s="138" t="s">
        <v>80</v>
      </c>
      <c r="F22" s="138" t="s">
        <v>54</v>
      </c>
      <c r="G22" s="427">
        <f t="shared" si="14"/>
        <v>472.5</v>
      </c>
      <c r="H22" s="427">
        <v>450</v>
      </c>
      <c r="I22" s="451">
        <v>22.5</v>
      </c>
      <c r="J22" s="428">
        <v>0</v>
      </c>
      <c r="K22" s="428">
        <f t="shared" si="16"/>
        <v>369.2</v>
      </c>
      <c r="L22" s="428">
        <f t="shared" si="17"/>
        <v>348.9</v>
      </c>
      <c r="M22" s="428">
        <f t="shared" si="18"/>
        <v>20.3</v>
      </c>
      <c r="N22" s="425">
        <f t="shared" si="8"/>
        <v>0</v>
      </c>
      <c r="O22" s="428"/>
      <c r="P22" s="428"/>
      <c r="Q22" s="428"/>
      <c r="R22" s="460"/>
      <c r="S22" s="460"/>
      <c r="T22" s="428">
        <f>+U22+V22</f>
        <v>369.2</v>
      </c>
      <c r="U22" s="460">
        <v>348.9</v>
      </c>
      <c r="V22" s="460">
        <v>20.3</v>
      </c>
      <c r="W22" s="428"/>
      <c r="X22" s="460"/>
      <c r="Y22" s="460"/>
      <c r="Z22" s="428"/>
      <c r="AA22" s="428"/>
      <c r="AB22" s="142"/>
      <c r="AC22" s="358">
        <f>+G14-K14</f>
        <v>1542.1369000000004</v>
      </c>
      <c r="AD22" s="358"/>
      <c r="AE22" s="358"/>
    </row>
    <row r="23" spans="1:31" s="143" customFormat="1" ht="60">
      <c r="A23" s="138">
        <f t="shared" si="13"/>
        <v>9</v>
      </c>
      <c r="B23" s="316" t="s">
        <v>1104</v>
      </c>
      <c r="C23" s="138" t="s">
        <v>69</v>
      </c>
      <c r="D23" s="138"/>
      <c r="E23" s="138" t="s">
        <v>89</v>
      </c>
      <c r="F23" s="138" t="s">
        <v>55</v>
      </c>
      <c r="G23" s="427">
        <f>H23+I23</f>
        <v>288.54000000000002</v>
      </c>
      <c r="H23" s="427">
        <v>274.8</v>
      </c>
      <c r="I23" s="451">
        <v>13.74</v>
      </c>
      <c r="J23" s="428"/>
      <c r="K23" s="428">
        <f>+Q23+T23</f>
        <v>369.2</v>
      </c>
      <c r="L23" s="428">
        <f>+R23+U23</f>
        <v>348.9</v>
      </c>
      <c r="M23" s="428">
        <f>+S23+V23</f>
        <v>20.3</v>
      </c>
      <c r="N23" s="425">
        <f>O23+P23</f>
        <v>0</v>
      </c>
      <c r="O23" s="428"/>
      <c r="P23" s="428"/>
      <c r="Q23" s="428"/>
      <c r="R23" s="460"/>
      <c r="S23" s="460"/>
      <c r="T23" s="428">
        <f>+U23+V23</f>
        <v>369.2</v>
      </c>
      <c r="U23" s="460">
        <v>348.9</v>
      </c>
      <c r="V23" s="460">
        <v>20.3</v>
      </c>
      <c r="W23" s="428"/>
      <c r="X23" s="460"/>
      <c r="Y23" s="460"/>
      <c r="Z23" s="428"/>
      <c r="AA23" s="428"/>
      <c r="AB23" s="142"/>
      <c r="AC23" s="443">
        <f>+W14-AC22</f>
        <v>0</v>
      </c>
      <c r="AD23" s="358"/>
      <c r="AE23" s="358"/>
    </row>
    <row r="24" spans="1:31" s="143" customFormat="1" ht="45">
      <c r="A24" s="138">
        <f t="shared" si="13"/>
        <v>10</v>
      </c>
      <c r="B24" s="316" t="s">
        <v>82</v>
      </c>
      <c r="C24" s="138" t="s">
        <v>63</v>
      </c>
      <c r="D24" s="138"/>
      <c r="E24" s="138" t="s">
        <v>83</v>
      </c>
      <c r="F24" s="138" t="s">
        <v>55</v>
      </c>
      <c r="G24" s="427">
        <f t="shared" si="14"/>
        <v>105</v>
      </c>
      <c r="H24" s="427">
        <v>100</v>
      </c>
      <c r="I24" s="451">
        <v>5</v>
      </c>
      <c r="J24" s="428"/>
      <c r="K24" s="428">
        <f t="shared" si="16"/>
        <v>0</v>
      </c>
      <c r="L24" s="428">
        <f t="shared" si="17"/>
        <v>0</v>
      </c>
      <c r="M24" s="428">
        <f t="shared" si="18"/>
        <v>0</v>
      </c>
      <c r="N24" s="425">
        <f t="shared" si="8"/>
        <v>0</v>
      </c>
      <c r="O24" s="428"/>
      <c r="P24" s="428"/>
      <c r="Q24" s="428"/>
      <c r="R24" s="460"/>
      <c r="S24" s="460"/>
      <c r="T24" s="428"/>
      <c r="U24" s="460"/>
      <c r="V24" s="460"/>
      <c r="W24" s="428">
        <f t="shared" ref="W24:W29" si="19">+X24+Y24</f>
        <v>106.137</v>
      </c>
      <c r="X24" s="460">
        <f>100+1.137</f>
        <v>101.137</v>
      </c>
      <c r="Y24" s="460">
        <v>5</v>
      </c>
      <c r="Z24" s="428"/>
      <c r="AA24" s="428"/>
      <c r="AB24" s="142"/>
      <c r="AC24" s="358"/>
      <c r="AD24" s="358"/>
      <c r="AE24" s="358"/>
    </row>
    <row r="25" spans="1:31" s="143" customFormat="1" ht="60">
      <c r="A25" s="138">
        <f t="shared" si="13"/>
        <v>11</v>
      </c>
      <c r="B25" s="316" t="s">
        <v>84</v>
      </c>
      <c r="C25" s="138" t="s">
        <v>63</v>
      </c>
      <c r="D25" s="138"/>
      <c r="E25" s="138" t="s">
        <v>85</v>
      </c>
      <c r="F25" s="138" t="s">
        <v>55</v>
      </c>
      <c r="G25" s="427">
        <f t="shared" si="14"/>
        <v>131.04</v>
      </c>
      <c r="H25" s="427">
        <v>124.8</v>
      </c>
      <c r="I25" s="451">
        <v>6.24</v>
      </c>
      <c r="J25" s="428"/>
      <c r="K25" s="428">
        <f t="shared" si="16"/>
        <v>0</v>
      </c>
      <c r="L25" s="428">
        <f t="shared" si="17"/>
        <v>0</v>
      </c>
      <c r="M25" s="428">
        <f t="shared" si="18"/>
        <v>0</v>
      </c>
      <c r="N25" s="425">
        <f t="shared" si="8"/>
        <v>0</v>
      </c>
      <c r="O25" s="428"/>
      <c r="P25" s="428"/>
      <c r="Q25" s="428"/>
      <c r="R25" s="460"/>
      <c r="S25" s="460"/>
      <c r="T25" s="428"/>
      <c r="U25" s="460"/>
      <c r="V25" s="460"/>
      <c r="W25" s="428">
        <f t="shared" si="19"/>
        <v>131.05000000000001</v>
      </c>
      <c r="X25" s="460">
        <v>124.81</v>
      </c>
      <c r="Y25" s="460">
        <v>6.24</v>
      </c>
      <c r="Z25" s="428"/>
      <c r="AA25" s="428"/>
      <c r="AB25" s="142"/>
      <c r="AC25" s="358"/>
      <c r="AD25" s="358"/>
      <c r="AE25" s="358"/>
    </row>
    <row r="26" spans="1:31" s="143" customFormat="1" ht="45">
      <c r="A26" s="138">
        <f t="shared" si="13"/>
        <v>12</v>
      </c>
      <c r="B26" s="316" t="s">
        <v>86</v>
      </c>
      <c r="C26" s="138" t="s">
        <v>66</v>
      </c>
      <c r="D26" s="138"/>
      <c r="E26" s="138" t="s">
        <v>87</v>
      </c>
      <c r="F26" s="138" t="s">
        <v>55</v>
      </c>
      <c r="G26" s="427">
        <f t="shared" si="14"/>
        <v>288.54000000000002</v>
      </c>
      <c r="H26" s="427">
        <v>274.8</v>
      </c>
      <c r="I26" s="451">
        <v>13.74</v>
      </c>
      <c r="J26" s="428">
        <v>0</v>
      </c>
      <c r="K26" s="428">
        <f t="shared" si="16"/>
        <v>0</v>
      </c>
      <c r="L26" s="428">
        <f t="shared" si="17"/>
        <v>0</v>
      </c>
      <c r="M26" s="428">
        <f t="shared" si="18"/>
        <v>0</v>
      </c>
      <c r="N26" s="425">
        <f t="shared" si="8"/>
        <v>0</v>
      </c>
      <c r="O26" s="428"/>
      <c r="P26" s="428"/>
      <c r="Q26" s="428"/>
      <c r="R26" s="460"/>
      <c r="S26" s="460"/>
      <c r="T26" s="428"/>
      <c r="U26" s="460"/>
      <c r="V26" s="460"/>
      <c r="W26" s="428">
        <f t="shared" si="19"/>
        <v>288.54000000000002</v>
      </c>
      <c r="X26" s="460">
        <v>274.8</v>
      </c>
      <c r="Y26" s="460">
        <v>13.74</v>
      </c>
      <c r="Z26" s="428"/>
      <c r="AA26" s="428"/>
      <c r="AB26" s="142"/>
      <c r="AC26" s="358"/>
      <c r="AD26" s="358"/>
      <c r="AE26" s="358"/>
    </row>
    <row r="27" spans="1:31" s="143" customFormat="1" ht="75">
      <c r="A27" s="138">
        <f t="shared" si="13"/>
        <v>13</v>
      </c>
      <c r="B27" s="316" t="s">
        <v>1167</v>
      </c>
      <c r="C27" s="138" t="s">
        <v>69</v>
      </c>
      <c r="D27" s="138"/>
      <c r="E27" s="138" t="s">
        <v>70</v>
      </c>
      <c r="F27" s="138" t="s">
        <v>55</v>
      </c>
      <c r="G27" s="427">
        <f t="shared" ref="G27" si="20">H27+I27</f>
        <v>420</v>
      </c>
      <c r="H27" s="427">
        <v>400</v>
      </c>
      <c r="I27" s="451">
        <v>20</v>
      </c>
      <c r="J27" s="428"/>
      <c r="K27" s="428">
        <f t="shared" ref="K27" si="21">+Q27+T27</f>
        <v>0</v>
      </c>
      <c r="L27" s="428">
        <f t="shared" ref="L27" si="22">+R27+U27</f>
        <v>0</v>
      </c>
      <c r="M27" s="428">
        <f t="shared" ref="M27" si="23">+S27+V27</f>
        <v>0</v>
      </c>
      <c r="N27" s="425">
        <f t="shared" ref="N27" si="24">O27+P27</f>
        <v>0</v>
      </c>
      <c r="O27" s="428"/>
      <c r="P27" s="428"/>
      <c r="Q27" s="428"/>
      <c r="R27" s="460"/>
      <c r="S27" s="460"/>
      <c r="T27" s="428"/>
      <c r="U27" s="460"/>
      <c r="V27" s="460"/>
      <c r="W27" s="428">
        <f t="shared" si="19"/>
        <v>499.99</v>
      </c>
      <c r="X27" s="460">
        <v>480.22</v>
      </c>
      <c r="Y27" s="460">
        <v>19.77</v>
      </c>
      <c r="Z27" s="428"/>
      <c r="AA27" s="428"/>
      <c r="AB27" s="142"/>
      <c r="AC27" s="358"/>
      <c r="AD27" s="358"/>
      <c r="AE27" s="358"/>
    </row>
    <row r="28" spans="1:31" s="143" customFormat="1" ht="45">
      <c r="A28" s="138">
        <f t="shared" si="13"/>
        <v>14</v>
      </c>
      <c r="B28" s="445" t="s">
        <v>1108</v>
      </c>
      <c r="C28" s="145" t="s">
        <v>63</v>
      </c>
      <c r="D28" s="145"/>
      <c r="E28" s="145"/>
      <c r="F28" s="145" t="s">
        <v>55</v>
      </c>
      <c r="G28" s="446"/>
      <c r="H28" s="446"/>
      <c r="I28" s="446"/>
      <c r="J28" s="447"/>
      <c r="K28" s="447"/>
      <c r="L28" s="447"/>
      <c r="M28" s="447"/>
      <c r="N28" s="481"/>
      <c r="O28" s="447"/>
      <c r="P28" s="447"/>
      <c r="Q28" s="447"/>
      <c r="R28" s="461"/>
      <c r="S28" s="461"/>
      <c r="T28" s="447"/>
      <c r="U28" s="461"/>
      <c r="V28" s="461"/>
      <c r="W28" s="447">
        <f t="shared" si="19"/>
        <v>264</v>
      </c>
      <c r="X28" s="461">
        <v>255.42</v>
      </c>
      <c r="Y28" s="461">
        <v>8.58</v>
      </c>
      <c r="Z28" s="447"/>
      <c r="AA28" s="447"/>
      <c r="AB28" s="448"/>
      <c r="AC28" s="358"/>
      <c r="AD28" s="358"/>
      <c r="AE28" s="358"/>
    </row>
    <row r="29" spans="1:31" s="143" customFormat="1" ht="50.25" customHeight="1">
      <c r="A29" s="138">
        <f t="shared" si="13"/>
        <v>15</v>
      </c>
      <c r="B29" s="445" t="s">
        <v>1109</v>
      </c>
      <c r="C29" s="145" t="s">
        <v>66</v>
      </c>
      <c r="D29" s="145"/>
      <c r="E29" s="145"/>
      <c r="F29" s="145" t="s">
        <v>55</v>
      </c>
      <c r="G29" s="446"/>
      <c r="H29" s="446"/>
      <c r="I29" s="446"/>
      <c r="J29" s="447"/>
      <c r="K29" s="447"/>
      <c r="L29" s="447"/>
      <c r="M29" s="447"/>
      <c r="N29" s="481"/>
      <c r="O29" s="447"/>
      <c r="P29" s="447"/>
      <c r="Q29" s="447"/>
      <c r="R29" s="461"/>
      <c r="S29" s="461"/>
      <c r="T29" s="447"/>
      <c r="U29" s="461"/>
      <c r="V29" s="461"/>
      <c r="W29" s="447">
        <f t="shared" si="19"/>
        <v>252.41989999999998</v>
      </c>
      <c r="X29" s="461">
        <f>205.42+40.9699</f>
        <v>246.38989999999998</v>
      </c>
      <c r="Y29" s="461">
        <v>6.03</v>
      </c>
      <c r="Z29" s="447"/>
      <c r="AA29" s="447"/>
      <c r="AB29" s="448"/>
      <c r="AC29" s="358"/>
      <c r="AD29" s="358"/>
      <c r="AE29" s="358"/>
    </row>
    <row r="30" spans="1:31" s="14" customFormat="1" ht="23.25" customHeight="1">
      <c r="A30" s="4" t="s">
        <v>988</v>
      </c>
      <c r="B30" s="483" t="s">
        <v>91</v>
      </c>
      <c r="C30" s="4"/>
      <c r="D30" s="4"/>
      <c r="E30" s="401">
        <v>0</v>
      </c>
      <c r="F30" s="401"/>
      <c r="G30" s="426">
        <f>SUM(G31:G44)</f>
        <v>10104.68</v>
      </c>
      <c r="H30" s="426">
        <f>SUM(H31:H44)</f>
        <v>9623.51</v>
      </c>
      <c r="I30" s="426">
        <f t="shared" ref="I30:AA30" si="25">SUM(I31:I44)</f>
        <v>481.16999999999996</v>
      </c>
      <c r="J30" s="426">
        <f t="shared" si="25"/>
        <v>0</v>
      </c>
      <c r="K30" s="426">
        <f t="shared" si="25"/>
        <v>6746.67</v>
      </c>
      <c r="L30" s="426">
        <f t="shared" si="25"/>
        <v>6398.2699999999995</v>
      </c>
      <c r="M30" s="426">
        <f t="shared" si="25"/>
        <v>348.4</v>
      </c>
      <c r="N30" s="426">
        <f t="shared" si="25"/>
        <v>1818.67</v>
      </c>
      <c r="O30" s="426">
        <f t="shared" si="25"/>
        <v>1732.07</v>
      </c>
      <c r="P30" s="426">
        <f t="shared" si="25"/>
        <v>86.6</v>
      </c>
      <c r="Q30" s="426">
        <f t="shared" si="25"/>
        <v>2447.4</v>
      </c>
      <c r="R30" s="459">
        <f t="shared" si="25"/>
        <v>2322</v>
      </c>
      <c r="S30" s="459">
        <f t="shared" si="25"/>
        <v>125.4</v>
      </c>
      <c r="T30" s="426">
        <f t="shared" si="25"/>
        <v>2480.6000000000004</v>
      </c>
      <c r="U30" s="459">
        <f t="shared" si="25"/>
        <v>2344.1999999999998</v>
      </c>
      <c r="V30" s="459">
        <f t="shared" si="25"/>
        <v>136.39999999999998</v>
      </c>
      <c r="W30" s="426">
        <f t="shared" si="25"/>
        <v>3358.01</v>
      </c>
      <c r="X30" s="459">
        <f t="shared" si="25"/>
        <v>3225.24</v>
      </c>
      <c r="Y30" s="459">
        <f t="shared" si="25"/>
        <v>132.76999999999998</v>
      </c>
      <c r="Z30" s="426"/>
      <c r="AA30" s="426">
        <f t="shared" si="25"/>
        <v>0</v>
      </c>
      <c r="AB30" s="16"/>
      <c r="AC30" s="357">
        <f>+'NĂM 2022'!K25+'NĂM 2023'!N26+'NĂM 2024'!J26+'NĂM 2025'!J27</f>
        <v>10104.68</v>
      </c>
      <c r="AD30" s="357">
        <f>+'NĂM 2022'!L25+'NĂM 2023'!O26+'NĂM 2024'!K26+'NĂM 2025'!K27</f>
        <v>9623.51</v>
      </c>
      <c r="AE30" s="357">
        <f>+'NĂM 2022'!M25+'NĂM 2023'!P26+'NĂM 2024'!L26+'NĂM 2025'!L27</f>
        <v>481.16999999999996</v>
      </c>
    </row>
    <row r="31" spans="1:31" s="143" customFormat="1" ht="75" hidden="1">
      <c r="A31" s="138">
        <v>1</v>
      </c>
      <c r="B31" s="316" t="s">
        <v>92</v>
      </c>
      <c r="C31" s="138" t="s">
        <v>93</v>
      </c>
      <c r="D31" s="138"/>
      <c r="E31" s="138" t="s">
        <v>94</v>
      </c>
      <c r="F31" s="138" t="s">
        <v>52</v>
      </c>
      <c r="G31" s="427">
        <f t="shared" si="14"/>
        <v>462</v>
      </c>
      <c r="H31" s="427">
        <v>440</v>
      </c>
      <c r="I31" s="427">
        <v>22</v>
      </c>
      <c r="J31" s="428">
        <v>0</v>
      </c>
      <c r="K31" s="428">
        <f>+N31+Q31+T31</f>
        <v>462</v>
      </c>
      <c r="L31" s="428">
        <f t="shared" ref="L31:M31" si="26">+O31+R31+U31</f>
        <v>440</v>
      </c>
      <c r="M31" s="428">
        <f t="shared" si="26"/>
        <v>22</v>
      </c>
      <c r="N31" s="425">
        <f t="shared" si="8"/>
        <v>462</v>
      </c>
      <c r="O31" s="427">
        <v>440</v>
      </c>
      <c r="P31" s="427">
        <v>22</v>
      </c>
      <c r="Q31" s="427"/>
      <c r="R31" s="458"/>
      <c r="S31" s="458"/>
      <c r="T31" s="427"/>
      <c r="U31" s="458"/>
      <c r="V31" s="458"/>
      <c r="W31" s="427"/>
      <c r="X31" s="458"/>
      <c r="Y31" s="458"/>
      <c r="Z31" s="427"/>
      <c r="AA31" s="428"/>
      <c r="AB31" s="142"/>
      <c r="AC31" s="443">
        <f>+G30-K30</f>
        <v>3358.01</v>
      </c>
      <c r="AD31" s="443">
        <f>+H30-L30</f>
        <v>3225.2400000000007</v>
      </c>
      <c r="AE31" s="443">
        <f>+I30-M30</f>
        <v>132.76999999999998</v>
      </c>
    </row>
    <row r="32" spans="1:31" s="143" customFormat="1" ht="75" hidden="1">
      <c r="A32" s="138">
        <v>2</v>
      </c>
      <c r="B32" s="316" t="s">
        <v>95</v>
      </c>
      <c r="C32" s="138" t="s">
        <v>96</v>
      </c>
      <c r="D32" s="138"/>
      <c r="E32" s="138" t="s">
        <v>94</v>
      </c>
      <c r="F32" s="138" t="s">
        <v>52</v>
      </c>
      <c r="G32" s="427">
        <f t="shared" si="14"/>
        <v>462</v>
      </c>
      <c r="H32" s="427">
        <v>440</v>
      </c>
      <c r="I32" s="427">
        <v>22</v>
      </c>
      <c r="J32" s="428">
        <v>0</v>
      </c>
      <c r="K32" s="428">
        <f t="shared" ref="K32:K44" si="27">+N32+Q32+T32</f>
        <v>462</v>
      </c>
      <c r="L32" s="428">
        <f t="shared" ref="L32:L44" si="28">+O32+R32+U32</f>
        <v>440</v>
      </c>
      <c r="M32" s="428">
        <f t="shared" ref="M32:M44" si="29">+P32+S32+V32</f>
        <v>22</v>
      </c>
      <c r="N32" s="425">
        <f t="shared" si="8"/>
        <v>462</v>
      </c>
      <c r="O32" s="427">
        <v>440</v>
      </c>
      <c r="P32" s="427">
        <v>22</v>
      </c>
      <c r="Q32" s="427"/>
      <c r="R32" s="458"/>
      <c r="S32" s="458"/>
      <c r="T32" s="427"/>
      <c r="U32" s="458"/>
      <c r="V32" s="458"/>
      <c r="W32" s="427"/>
      <c r="X32" s="458"/>
      <c r="Y32" s="458"/>
      <c r="Z32" s="427"/>
      <c r="AA32" s="428"/>
      <c r="AB32" s="142"/>
      <c r="AC32" s="358">
        <f>+W30-AC31</f>
        <v>0</v>
      </c>
      <c r="AD32" s="358">
        <f t="shared" ref="AD32:AE32" si="30">+X30-AD31</f>
        <v>0</v>
      </c>
      <c r="AE32" s="358">
        <f t="shared" si="30"/>
        <v>0</v>
      </c>
    </row>
    <row r="33" spans="1:31" s="143" customFormat="1" ht="75" hidden="1">
      <c r="A33" s="138">
        <v>3</v>
      </c>
      <c r="B33" s="316" t="s">
        <v>97</v>
      </c>
      <c r="C33" s="138" t="s">
        <v>98</v>
      </c>
      <c r="D33" s="138"/>
      <c r="E33" s="138" t="s">
        <v>99</v>
      </c>
      <c r="F33" s="138" t="s">
        <v>52</v>
      </c>
      <c r="G33" s="427">
        <f t="shared" si="14"/>
        <v>630</v>
      </c>
      <c r="H33" s="427">
        <v>600</v>
      </c>
      <c r="I33" s="427">
        <v>30</v>
      </c>
      <c r="J33" s="428">
        <v>0</v>
      </c>
      <c r="K33" s="428">
        <f t="shared" si="27"/>
        <v>630</v>
      </c>
      <c r="L33" s="428">
        <f t="shared" si="28"/>
        <v>600</v>
      </c>
      <c r="M33" s="428">
        <f t="shared" si="29"/>
        <v>30</v>
      </c>
      <c r="N33" s="425">
        <f t="shared" si="8"/>
        <v>630</v>
      </c>
      <c r="O33" s="427">
        <v>600</v>
      </c>
      <c r="P33" s="427">
        <v>30</v>
      </c>
      <c r="Q33" s="427"/>
      <c r="R33" s="458"/>
      <c r="S33" s="458"/>
      <c r="T33" s="427"/>
      <c r="U33" s="458"/>
      <c r="V33" s="458"/>
      <c r="W33" s="427"/>
      <c r="X33" s="458"/>
      <c r="Y33" s="458"/>
      <c r="Z33" s="427"/>
      <c r="AA33" s="428"/>
      <c r="AB33" s="142"/>
      <c r="AC33" s="358"/>
      <c r="AD33" s="358"/>
      <c r="AE33" s="358"/>
    </row>
    <row r="34" spans="1:31" s="143" customFormat="1" ht="45" hidden="1">
      <c r="A34" s="138">
        <v>4</v>
      </c>
      <c r="B34" s="316" t="s">
        <v>100</v>
      </c>
      <c r="C34" s="138" t="s">
        <v>93</v>
      </c>
      <c r="D34" s="138"/>
      <c r="E34" s="138" t="s">
        <v>101</v>
      </c>
      <c r="F34" s="138" t="s">
        <v>52</v>
      </c>
      <c r="G34" s="427">
        <f t="shared" si="14"/>
        <v>264.67</v>
      </c>
      <c r="H34" s="427">
        <v>252.07</v>
      </c>
      <c r="I34" s="427">
        <v>12.6</v>
      </c>
      <c r="J34" s="428">
        <v>0</v>
      </c>
      <c r="K34" s="428">
        <f t="shared" si="27"/>
        <v>264.67</v>
      </c>
      <c r="L34" s="428">
        <f t="shared" si="28"/>
        <v>252.07</v>
      </c>
      <c r="M34" s="428">
        <f t="shared" si="29"/>
        <v>12.6</v>
      </c>
      <c r="N34" s="425">
        <f t="shared" si="8"/>
        <v>264.67</v>
      </c>
      <c r="O34" s="427">
        <v>252.07</v>
      </c>
      <c r="P34" s="427">
        <v>12.6</v>
      </c>
      <c r="Q34" s="427"/>
      <c r="R34" s="458"/>
      <c r="S34" s="458"/>
      <c r="T34" s="427"/>
      <c r="U34" s="458"/>
      <c r="V34" s="458"/>
      <c r="W34" s="427"/>
      <c r="X34" s="458"/>
      <c r="Y34" s="458"/>
      <c r="Z34" s="427"/>
      <c r="AA34" s="428"/>
      <c r="AB34" s="142"/>
      <c r="AC34" s="358"/>
      <c r="AD34" s="358"/>
      <c r="AE34" s="358"/>
    </row>
    <row r="35" spans="1:31" s="143" customFormat="1" ht="75" hidden="1">
      <c r="A35" s="138">
        <v>5</v>
      </c>
      <c r="B35" s="316" t="s">
        <v>102</v>
      </c>
      <c r="C35" s="131" t="s">
        <v>115</v>
      </c>
      <c r="D35" s="138"/>
      <c r="E35" s="138" t="s">
        <v>94</v>
      </c>
      <c r="F35" s="138" t="s">
        <v>53</v>
      </c>
      <c r="G35" s="427">
        <f t="shared" si="14"/>
        <v>462</v>
      </c>
      <c r="H35" s="427">
        <v>440</v>
      </c>
      <c r="I35" s="427">
        <v>22</v>
      </c>
      <c r="J35" s="428">
        <v>0</v>
      </c>
      <c r="K35" s="428">
        <f t="shared" si="27"/>
        <v>462</v>
      </c>
      <c r="L35" s="428">
        <f t="shared" si="28"/>
        <v>440</v>
      </c>
      <c r="M35" s="428">
        <f t="shared" si="29"/>
        <v>22</v>
      </c>
      <c r="N35" s="425">
        <f t="shared" si="8"/>
        <v>0</v>
      </c>
      <c r="O35" s="428"/>
      <c r="P35" s="428"/>
      <c r="Q35" s="428">
        <f>+R35+S35</f>
        <v>462</v>
      </c>
      <c r="R35" s="460">
        <v>440</v>
      </c>
      <c r="S35" s="460">
        <v>22</v>
      </c>
      <c r="T35" s="428"/>
      <c r="U35" s="460"/>
      <c r="V35" s="460"/>
      <c r="W35" s="428"/>
      <c r="X35" s="460"/>
      <c r="Y35" s="460"/>
      <c r="Z35" s="428"/>
      <c r="AA35" s="428"/>
      <c r="AB35" s="142"/>
      <c r="AC35" s="358"/>
      <c r="AD35" s="358"/>
      <c r="AE35" s="358"/>
    </row>
    <row r="36" spans="1:31" s="143" customFormat="1" ht="75" hidden="1">
      <c r="A36" s="138">
        <v>6</v>
      </c>
      <c r="B36" s="316" t="s">
        <v>103</v>
      </c>
      <c r="C36" s="138" t="s">
        <v>96</v>
      </c>
      <c r="D36" s="138"/>
      <c r="E36" s="138" t="s">
        <v>104</v>
      </c>
      <c r="F36" s="138" t="s">
        <v>53</v>
      </c>
      <c r="G36" s="427">
        <f t="shared" si="14"/>
        <v>735</v>
      </c>
      <c r="H36" s="427">
        <v>700</v>
      </c>
      <c r="I36" s="427">
        <v>35</v>
      </c>
      <c r="J36" s="428">
        <v>0</v>
      </c>
      <c r="K36" s="428">
        <f t="shared" si="27"/>
        <v>735</v>
      </c>
      <c r="L36" s="428">
        <f t="shared" si="28"/>
        <v>700</v>
      </c>
      <c r="M36" s="428">
        <f t="shared" si="29"/>
        <v>35</v>
      </c>
      <c r="N36" s="425">
        <f t="shared" si="8"/>
        <v>0</v>
      </c>
      <c r="O36" s="428"/>
      <c r="P36" s="428"/>
      <c r="Q36" s="428">
        <f>+R36+S36</f>
        <v>735</v>
      </c>
      <c r="R36" s="460">
        <v>700</v>
      </c>
      <c r="S36" s="460">
        <v>35</v>
      </c>
      <c r="T36" s="428"/>
      <c r="U36" s="460"/>
      <c r="V36" s="460"/>
      <c r="W36" s="428"/>
      <c r="X36" s="460"/>
      <c r="Y36" s="460"/>
      <c r="Z36" s="428"/>
      <c r="AA36" s="428"/>
      <c r="AB36" s="142"/>
      <c r="AC36" s="358"/>
      <c r="AD36" s="358"/>
      <c r="AE36" s="358"/>
    </row>
    <row r="37" spans="1:31" s="143" customFormat="1" ht="75" hidden="1">
      <c r="A37" s="138">
        <v>7</v>
      </c>
      <c r="B37" s="316" t="s">
        <v>105</v>
      </c>
      <c r="C37" s="138" t="s">
        <v>106</v>
      </c>
      <c r="D37" s="138"/>
      <c r="E37" s="138" t="s">
        <v>107</v>
      </c>
      <c r="F37" s="138" t="s">
        <v>53</v>
      </c>
      <c r="G37" s="427">
        <f t="shared" si="14"/>
        <v>1470</v>
      </c>
      <c r="H37" s="427">
        <v>1400</v>
      </c>
      <c r="I37" s="427">
        <v>70</v>
      </c>
      <c r="J37" s="428">
        <v>0</v>
      </c>
      <c r="K37" s="428">
        <f t="shared" si="27"/>
        <v>1250.4000000000001</v>
      </c>
      <c r="L37" s="428">
        <f t="shared" si="28"/>
        <v>1182</v>
      </c>
      <c r="M37" s="428">
        <f t="shared" si="29"/>
        <v>68.400000000000006</v>
      </c>
      <c r="N37" s="425">
        <f t="shared" si="8"/>
        <v>0</v>
      </c>
      <c r="O37" s="428"/>
      <c r="P37" s="428"/>
      <c r="Q37" s="428">
        <f>+R37+S37</f>
        <v>1250.4000000000001</v>
      </c>
      <c r="R37" s="460">
        <v>1182</v>
      </c>
      <c r="S37" s="460">
        <v>68.400000000000006</v>
      </c>
      <c r="T37" s="428"/>
      <c r="U37" s="460"/>
      <c r="V37" s="460"/>
      <c r="W37" s="428"/>
      <c r="X37" s="460"/>
      <c r="Y37" s="460"/>
      <c r="Z37" s="428"/>
      <c r="AA37" s="428"/>
      <c r="AB37" s="142"/>
      <c r="AC37" s="358"/>
      <c r="AD37" s="358"/>
      <c r="AE37" s="358"/>
    </row>
    <row r="38" spans="1:31" s="143" customFormat="1" ht="75" hidden="1">
      <c r="A38" s="138">
        <v>8</v>
      </c>
      <c r="B38" s="316" t="s">
        <v>108</v>
      </c>
      <c r="C38" s="138" t="s">
        <v>109</v>
      </c>
      <c r="D38" s="138"/>
      <c r="E38" s="138" t="s">
        <v>110</v>
      </c>
      <c r="F38" s="138" t="s">
        <v>54</v>
      </c>
      <c r="G38" s="427">
        <f t="shared" si="14"/>
        <v>810.0100000000001</v>
      </c>
      <c r="H38" s="427">
        <v>771.44</v>
      </c>
      <c r="I38" s="427">
        <v>38.57</v>
      </c>
      <c r="J38" s="428">
        <v>0</v>
      </c>
      <c r="K38" s="428">
        <f t="shared" si="27"/>
        <v>628.80000000000007</v>
      </c>
      <c r="L38" s="428">
        <f t="shared" si="28"/>
        <v>594.20000000000005</v>
      </c>
      <c r="M38" s="428">
        <f t="shared" si="29"/>
        <v>34.6</v>
      </c>
      <c r="N38" s="425">
        <f t="shared" si="8"/>
        <v>0</v>
      </c>
      <c r="O38" s="428"/>
      <c r="P38" s="428"/>
      <c r="Q38" s="428"/>
      <c r="R38" s="460"/>
      <c r="S38" s="460"/>
      <c r="T38" s="428">
        <f>+U38+V38</f>
        <v>628.80000000000007</v>
      </c>
      <c r="U38" s="460">
        <v>594.20000000000005</v>
      </c>
      <c r="V38" s="460">
        <v>34.6</v>
      </c>
      <c r="W38" s="428"/>
      <c r="X38" s="460"/>
      <c r="Y38" s="460"/>
      <c r="Z38" s="428"/>
      <c r="AA38" s="428"/>
      <c r="AB38" s="142"/>
      <c r="AC38" s="358"/>
      <c r="AD38" s="358"/>
      <c r="AE38" s="358"/>
    </row>
    <row r="39" spans="1:31" s="143" customFormat="1" ht="75" hidden="1">
      <c r="A39" s="138">
        <v>9</v>
      </c>
      <c r="B39" s="316" t="s">
        <v>111</v>
      </c>
      <c r="C39" s="138" t="s">
        <v>93</v>
      </c>
      <c r="D39" s="138"/>
      <c r="E39" s="138" t="s">
        <v>110</v>
      </c>
      <c r="F39" s="138" t="s">
        <v>54</v>
      </c>
      <c r="G39" s="427">
        <f t="shared" si="14"/>
        <v>714</v>
      </c>
      <c r="H39" s="427">
        <v>680</v>
      </c>
      <c r="I39" s="427">
        <v>34</v>
      </c>
      <c r="J39" s="428">
        <v>0</v>
      </c>
      <c r="K39" s="428">
        <f t="shared" si="27"/>
        <v>476.1</v>
      </c>
      <c r="L39" s="428">
        <f t="shared" si="28"/>
        <v>450</v>
      </c>
      <c r="M39" s="428">
        <f t="shared" si="29"/>
        <v>26.1</v>
      </c>
      <c r="N39" s="425">
        <f t="shared" si="8"/>
        <v>0</v>
      </c>
      <c r="O39" s="428"/>
      <c r="P39" s="428"/>
      <c r="Q39" s="428"/>
      <c r="R39" s="460"/>
      <c r="S39" s="460"/>
      <c r="T39" s="428">
        <f>+U39+V39</f>
        <v>476.1</v>
      </c>
      <c r="U39" s="460">
        <v>450</v>
      </c>
      <c r="V39" s="460">
        <v>26.1</v>
      </c>
      <c r="W39" s="428"/>
      <c r="X39" s="460"/>
      <c r="Y39" s="460"/>
      <c r="Z39" s="428"/>
      <c r="AA39" s="428"/>
      <c r="AB39" s="142"/>
      <c r="AC39" s="358"/>
      <c r="AD39" s="358"/>
      <c r="AE39" s="358"/>
    </row>
    <row r="40" spans="1:31" s="146" customFormat="1" ht="48" hidden="1" customHeight="1">
      <c r="A40" s="132">
        <v>10</v>
      </c>
      <c r="B40" s="318" t="s">
        <v>793</v>
      </c>
      <c r="C40" s="132" t="s">
        <v>794</v>
      </c>
      <c r="D40" s="132"/>
      <c r="E40" s="132" t="s">
        <v>795</v>
      </c>
      <c r="F40" s="132" t="s">
        <v>54</v>
      </c>
      <c r="G40" s="429">
        <f>H40+I40</f>
        <v>367.5</v>
      </c>
      <c r="H40" s="429">
        <v>350</v>
      </c>
      <c r="I40" s="429">
        <v>17.5</v>
      </c>
      <c r="J40" s="430"/>
      <c r="K40" s="428">
        <f t="shared" si="27"/>
        <v>370.4</v>
      </c>
      <c r="L40" s="428">
        <f t="shared" si="28"/>
        <v>350</v>
      </c>
      <c r="M40" s="428">
        <f t="shared" si="29"/>
        <v>20.399999999999999</v>
      </c>
      <c r="N40" s="481">
        <f t="shared" si="8"/>
        <v>0</v>
      </c>
      <c r="O40" s="430"/>
      <c r="P40" s="430"/>
      <c r="Q40" s="430"/>
      <c r="R40" s="461"/>
      <c r="S40" s="461"/>
      <c r="T40" s="428">
        <f>+U40+V40</f>
        <v>370.4</v>
      </c>
      <c r="U40" s="461">
        <v>350</v>
      </c>
      <c r="V40" s="461">
        <v>20.399999999999999</v>
      </c>
      <c r="W40" s="430"/>
      <c r="X40" s="461"/>
      <c r="Y40" s="461"/>
      <c r="Z40" s="430"/>
      <c r="AA40" s="430"/>
      <c r="AB40" s="135"/>
      <c r="AC40" s="359"/>
      <c r="AD40" s="359"/>
      <c r="AE40" s="359"/>
    </row>
    <row r="41" spans="1:31" s="146" customFormat="1" ht="75" hidden="1">
      <c r="A41" s="132">
        <v>11</v>
      </c>
      <c r="B41" s="318" t="s">
        <v>796</v>
      </c>
      <c r="C41" s="132" t="s">
        <v>106</v>
      </c>
      <c r="D41" s="132"/>
      <c r="E41" s="132" t="s">
        <v>797</v>
      </c>
      <c r="F41" s="132" t="s">
        <v>54</v>
      </c>
      <c r="G41" s="429">
        <f>H41+I41</f>
        <v>1102.5</v>
      </c>
      <c r="H41" s="429">
        <v>1050</v>
      </c>
      <c r="I41" s="429">
        <v>52.5</v>
      </c>
      <c r="J41" s="430"/>
      <c r="K41" s="428">
        <f t="shared" si="27"/>
        <v>1005.3</v>
      </c>
      <c r="L41" s="428">
        <f t="shared" si="28"/>
        <v>950</v>
      </c>
      <c r="M41" s="428">
        <f t="shared" si="29"/>
        <v>55.3</v>
      </c>
      <c r="N41" s="481"/>
      <c r="O41" s="430"/>
      <c r="P41" s="430"/>
      <c r="Q41" s="430"/>
      <c r="R41" s="461"/>
      <c r="S41" s="461"/>
      <c r="T41" s="428">
        <f>+U41+V41</f>
        <v>1005.3</v>
      </c>
      <c r="U41" s="461">
        <v>950</v>
      </c>
      <c r="V41" s="461">
        <v>55.3</v>
      </c>
      <c r="W41" s="430"/>
      <c r="X41" s="461"/>
      <c r="Y41" s="461"/>
      <c r="Z41" s="430"/>
      <c r="AA41" s="430"/>
      <c r="AB41" s="135"/>
      <c r="AC41" s="359"/>
      <c r="AD41" s="359"/>
      <c r="AE41" s="359"/>
    </row>
    <row r="42" spans="1:31" s="143" customFormat="1" ht="45" hidden="1">
      <c r="A42" s="138">
        <f>+A41+1</f>
        <v>12</v>
      </c>
      <c r="B42" s="316" t="s">
        <v>1110</v>
      </c>
      <c r="C42" s="138" t="s">
        <v>106</v>
      </c>
      <c r="D42" s="138"/>
      <c r="E42" s="138" t="s">
        <v>113</v>
      </c>
      <c r="F42" s="138" t="s">
        <v>55</v>
      </c>
      <c r="G42" s="427">
        <f t="shared" si="14"/>
        <v>1325</v>
      </c>
      <c r="H42" s="427">
        <v>1263</v>
      </c>
      <c r="I42" s="427">
        <v>62</v>
      </c>
      <c r="J42" s="428">
        <v>0</v>
      </c>
      <c r="K42" s="428">
        <f t="shared" si="27"/>
        <v>0</v>
      </c>
      <c r="L42" s="428">
        <f t="shared" si="28"/>
        <v>0</v>
      </c>
      <c r="M42" s="428">
        <f t="shared" si="29"/>
        <v>0</v>
      </c>
      <c r="N42" s="425">
        <f t="shared" si="8"/>
        <v>0</v>
      </c>
      <c r="O42" s="428"/>
      <c r="P42" s="428"/>
      <c r="Q42" s="428"/>
      <c r="R42" s="460"/>
      <c r="S42" s="460"/>
      <c r="T42" s="428"/>
      <c r="U42" s="460"/>
      <c r="V42" s="460"/>
      <c r="W42" s="427">
        <f t="shared" ref="W42:W44" si="31">X42+Y42</f>
        <v>2058.0100000000002</v>
      </c>
      <c r="X42" s="458">
        <v>1988.24</v>
      </c>
      <c r="Y42" s="458">
        <v>69.77</v>
      </c>
      <c r="Z42" s="428"/>
      <c r="AA42" s="428"/>
      <c r="AB42" s="142"/>
      <c r="AC42" s="358"/>
      <c r="AD42" s="358"/>
      <c r="AE42" s="358"/>
    </row>
    <row r="43" spans="1:31" s="143" customFormat="1" ht="30" hidden="1">
      <c r="A43" s="138">
        <f t="shared" ref="A43:A44" si="32">+A42+1</f>
        <v>13</v>
      </c>
      <c r="B43" s="316" t="s">
        <v>1112</v>
      </c>
      <c r="C43" s="138" t="s">
        <v>106</v>
      </c>
      <c r="D43" s="138"/>
      <c r="E43" s="138"/>
      <c r="F43" s="138" t="s">
        <v>1111</v>
      </c>
      <c r="G43" s="427">
        <f t="shared" si="14"/>
        <v>460</v>
      </c>
      <c r="H43" s="427">
        <v>437</v>
      </c>
      <c r="I43" s="427">
        <v>23</v>
      </c>
      <c r="J43" s="428"/>
      <c r="K43" s="428"/>
      <c r="L43" s="428"/>
      <c r="M43" s="428"/>
      <c r="N43" s="425"/>
      <c r="O43" s="428"/>
      <c r="P43" s="428"/>
      <c r="Q43" s="428"/>
      <c r="R43" s="460"/>
      <c r="S43" s="460"/>
      <c r="T43" s="428"/>
      <c r="U43" s="460"/>
      <c r="V43" s="460"/>
      <c r="W43" s="427">
        <f t="shared" si="31"/>
        <v>460</v>
      </c>
      <c r="X43" s="458">
        <v>437</v>
      </c>
      <c r="Y43" s="458">
        <v>23</v>
      </c>
      <c r="Z43" s="428"/>
      <c r="AA43" s="428"/>
      <c r="AB43" s="142"/>
      <c r="AC43" s="358"/>
      <c r="AD43" s="358"/>
      <c r="AE43" s="358"/>
    </row>
    <row r="44" spans="1:31" s="143" customFormat="1" ht="45" hidden="1">
      <c r="A44" s="138">
        <f t="shared" si="32"/>
        <v>14</v>
      </c>
      <c r="B44" s="316" t="s">
        <v>114</v>
      </c>
      <c r="C44" s="138" t="s">
        <v>115</v>
      </c>
      <c r="D44" s="138"/>
      <c r="E44" s="138" t="s">
        <v>116</v>
      </c>
      <c r="F44" s="138" t="s">
        <v>55</v>
      </c>
      <c r="G44" s="427">
        <f t="shared" si="14"/>
        <v>840</v>
      </c>
      <c r="H44" s="427">
        <v>800</v>
      </c>
      <c r="I44" s="427">
        <v>40</v>
      </c>
      <c r="J44" s="428">
        <v>0</v>
      </c>
      <c r="K44" s="428">
        <f t="shared" si="27"/>
        <v>0</v>
      </c>
      <c r="L44" s="428">
        <f t="shared" si="28"/>
        <v>0</v>
      </c>
      <c r="M44" s="428">
        <f t="shared" si="29"/>
        <v>0</v>
      </c>
      <c r="N44" s="425">
        <f t="shared" si="8"/>
        <v>0</v>
      </c>
      <c r="O44" s="428"/>
      <c r="P44" s="428"/>
      <c r="Q44" s="428"/>
      <c r="R44" s="460"/>
      <c r="S44" s="460"/>
      <c r="T44" s="428"/>
      <c r="U44" s="460"/>
      <c r="V44" s="460"/>
      <c r="W44" s="427">
        <f t="shared" si="31"/>
        <v>840</v>
      </c>
      <c r="X44" s="458">
        <v>800</v>
      </c>
      <c r="Y44" s="458">
        <v>40</v>
      </c>
      <c r="Z44" s="428"/>
      <c r="AA44" s="428"/>
      <c r="AB44" s="142"/>
      <c r="AC44" s="358"/>
      <c r="AD44" s="358"/>
      <c r="AE44" s="358"/>
    </row>
    <row r="45" spans="1:31" s="14" customFormat="1" ht="23.25" customHeight="1">
      <c r="A45" s="4" t="s">
        <v>989</v>
      </c>
      <c r="B45" s="483" t="s">
        <v>118</v>
      </c>
      <c r="C45" s="4"/>
      <c r="D45" s="4"/>
      <c r="E45" s="401">
        <v>0</v>
      </c>
      <c r="F45" s="401"/>
      <c r="G45" s="426">
        <f>SUM(G46:G53)</f>
        <v>9025.7000000000007</v>
      </c>
      <c r="H45" s="426">
        <f t="shared" ref="H45:AA45" si="33">SUM(H46:H53)</f>
        <v>8595.9000000000015</v>
      </c>
      <c r="I45" s="426">
        <f t="shared" si="33"/>
        <v>429.8</v>
      </c>
      <c r="J45" s="426">
        <f t="shared" si="33"/>
        <v>0</v>
      </c>
      <c r="K45" s="426">
        <f t="shared" si="33"/>
        <v>6026.16</v>
      </c>
      <c r="L45" s="426">
        <f t="shared" si="33"/>
        <v>5715</v>
      </c>
      <c r="M45" s="426">
        <f t="shared" si="33"/>
        <v>311.16000000000003</v>
      </c>
      <c r="N45" s="426">
        <f t="shared" si="33"/>
        <v>1624.46</v>
      </c>
      <c r="O45" s="426">
        <f t="shared" si="33"/>
        <v>1547.1</v>
      </c>
      <c r="P45" s="426">
        <f t="shared" si="33"/>
        <v>77.36</v>
      </c>
      <c r="Q45" s="426">
        <f t="shared" si="33"/>
        <v>2186</v>
      </c>
      <c r="R45" s="459">
        <f t="shared" si="33"/>
        <v>2074</v>
      </c>
      <c r="S45" s="459">
        <f t="shared" si="33"/>
        <v>112</v>
      </c>
      <c r="T45" s="426">
        <f t="shared" si="33"/>
        <v>2215.7000000000003</v>
      </c>
      <c r="U45" s="459">
        <f t="shared" si="33"/>
        <v>2093.9</v>
      </c>
      <c r="V45" s="459">
        <f t="shared" si="33"/>
        <v>121.8</v>
      </c>
      <c r="W45" s="426">
        <f>SUM(W46:W54)</f>
        <v>2999.58</v>
      </c>
      <c r="X45" s="426">
        <f t="shared" ref="X45:Y45" si="34">SUM(X46:X54)</f>
        <v>2880.94</v>
      </c>
      <c r="Y45" s="426">
        <f t="shared" si="34"/>
        <v>118.64</v>
      </c>
      <c r="Z45" s="426"/>
      <c r="AA45" s="426">
        <f t="shared" si="33"/>
        <v>0</v>
      </c>
      <c r="AB45" s="16"/>
      <c r="AC45" s="357">
        <f>+'NĂM 2022'!K30+'NĂM 2023'!N30+'NĂM 2024'!J31+'NĂM 2025'!J30</f>
        <v>9025.7000000000007</v>
      </c>
      <c r="AD45" s="357">
        <f>+'NĂM 2022'!L30+'NĂM 2023'!O30+'NĂM 2024'!K31+'NĂM 2025'!K30</f>
        <v>8595.9000000000015</v>
      </c>
      <c r="AE45" s="357">
        <f>+'NĂM 2022'!M30+'NĂM 2023'!P30+'NĂM 2024'!L31+'NĂM 2025'!L30</f>
        <v>429.8</v>
      </c>
    </row>
    <row r="46" spans="1:31" s="143" customFormat="1" ht="75" hidden="1">
      <c r="A46" s="138">
        <v>1</v>
      </c>
      <c r="B46" s="316" t="s">
        <v>119</v>
      </c>
      <c r="C46" s="138" t="s">
        <v>120</v>
      </c>
      <c r="D46" s="138"/>
      <c r="E46" s="138" t="s">
        <v>94</v>
      </c>
      <c r="F46" s="138" t="s">
        <v>52</v>
      </c>
      <c r="G46" s="427">
        <f t="shared" si="14"/>
        <v>367.5</v>
      </c>
      <c r="H46" s="427">
        <v>350</v>
      </c>
      <c r="I46" s="427">
        <v>17.5</v>
      </c>
      <c r="J46" s="428">
        <v>0</v>
      </c>
      <c r="K46" s="428">
        <f>+L46+M46</f>
        <v>367.5</v>
      </c>
      <c r="L46" s="428">
        <f>+O46+R46+U46</f>
        <v>350</v>
      </c>
      <c r="M46" s="428">
        <f>+P46+S46+V46</f>
        <v>17.5</v>
      </c>
      <c r="N46" s="425">
        <f t="shared" si="8"/>
        <v>367.5</v>
      </c>
      <c r="O46" s="427">
        <v>350</v>
      </c>
      <c r="P46" s="427">
        <v>17.5</v>
      </c>
      <c r="Q46" s="427"/>
      <c r="R46" s="458"/>
      <c r="S46" s="458"/>
      <c r="T46" s="427"/>
      <c r="U46" s="458"/>
      <c r="V46" s="458"/>
      <c r="W46" s="427"/>
      <c r="X46" s="458"/>
      <c r="Y46" s="458"/>
      <c r="Z46" s="427"/>
      <c r="AA46" s="428"/>
      <c r="AB46" s="142"/>
      <c r="AC46" s="358">
        <f>+G45-K45</f>
        <v>2999.5400000000009</v>
      </c>
      <c r="AD46" s="358">
        <f>+H45-L45</f>
        <v>2880.9000000000015</v>
      </c>
      <c r="AE46" s="358">
        <f>+I45-M45</f>
        <v>118.63999999999999</v>
      </c>
    </row>
    <row r="47" spans="1:31" s="143" customFormat="1" ht="75" hidden="1">
      <c r="A47" s="138">
        <v>2</v>
      </c>
      <c r="B47" s="316" t="s">
        <v>121</v>
      </c>
      <c r="C47" s="138" t="s">
        <v>122</v>
      </c>
      <c r="D47" s="138"/>
      <c r="E47" s="138" t="s">
        <v>94</v>
      </c>
      <c r="F47" s="138" t="s">
        <v>52</v>
      </c>
      <c r="G47" s="427">
        <f t="shared" si="14"/>
        <v>367.5</v>
      </c>
      <c r="H47" s="427">
        <v>350</v>
      </c>
      <c r="I47" s="427">
        <v>17.5</v>
      </c>
      <c r="J47" s="428">
        <v>0</v>
      </c>
      <c r="K47" s="428">
        <f t="shared" ref="K47:K51" si="35">+L47+M47</f>
        <v>367.5</v>
      </c>
      <c r="L47" s="428">
        <f t="shared" ref="L47:L51" si="36">+O47+R47+U47</f>
        <v>350</v>
      </c>
      <c r="M47" s="428">
        <f t="shared" ref="M47:M51" si="37">+P47+S47+V47</f>
        <v>17.5</v>
      </c>
      <c r="N47" s="425">
        <f t="shared" si="8"/>
        <v>367.5</v>
      </c>
      <c r="O47" s="427">
        <v>350</v>
      </c>
      <c r="P47" s="427">
        <v>17.5</v>
      </c>
      <c r="Q47" s="427"/>
      <c r="R47" s="458"/>
      <c r="S47" s="458"/>
      <c r="T47" s="427"/>
      <c r="U47" s="458"/>
      <c r="V47" s="458"/>
      <c r="W47" s="427"/>
      <c r="X47" s="458"/>
      <c r="Y47" s="458"/>
      <c r="Z47" s="427"/>
      <c r="AA47" s="428"/>
      <c r="AB47" s="142"/>
      <c r="AC47" s="358">
        <f>+AC46-W45</f>
        <v>-3.9999999999054126E-2</v>
      </c>
      <c r="AD47" s="358">
        <f t="shared" ref="AD47:AE47" si="38">+AD46-X45</f>
        <v>-3.9999999998599378E-2</v>
      </c>
      <c r="AE47" s="358">
        <f t="shared" si="38"/>
        <v>0</v>
      </c>
    </row>
    <row r="48" spans="1:31" s="143" customFormat="1" ht="75" hidden="1">
      <c r="A48" s="138">
        <v>3</v>
      </c>
      <c r="B48" s="316" t="s">
        <v>123</v>
      </c>
      <c r="C48" s="138" t="s">
        <v>124</v>
      </c>
      <c r="D48" s="138"/>
      <c r="E48" s="138" t="s">
        <v>125</v>
      </c>
      <c r="F48" s="138" t="s">
        <v>52</v>
      </c>
      <c r="G48" s="427">
        <f t="shared" si="14"/>
        <v>367.5</v>
      </c>
      <c r="H48" s="427">
        <v>350</v>
      </c>
      <c r="I48" s="427">
        <v>17.5</v>
      </c>
      <c r="J48" s="428">
        <v>0</v>
      </c>
      <c r="K48" s="428">
        <f t="shared" si="35"/>
        <v>367.5</v>
      </c>
      <c r="L48" s="428">
        <f t="shared" si="36"/>
        <v>350</v>
      </c>
      <c r="M48" s="428">
        <f t="shared" si="37"/>
        <v>17.5</v>
      </c>
      <c r="N48" s="425">
        <f t="shared" si="8"/>
        <v>367.5</v>
      </c>
      <c r="O48" s="427">
        <v>350</v>
      </c>
      <c r="P48" s="427">
        <v>17.5</v>
      </c>
      <c r="Q48" s="427"/>
      <c r="R48" s="458"/>
      <c r="S48" s="458"/>
      <c r="T48" s="427"/>
      <c r="U48" s="458"/>
      <c r="V48" s="458"/>
      <c r="W48" s="427"/>
      <c r="X48" s="458"/>
      <c r="Y48" s="458"/>
      <c r="Z48" s="427"/>
      <c r="AA48" s="428"/>
      <c r="AB48" s="142"/>
      <c r="AC48" s="358"/>
      <c r="AD48" s="358"/>
      <c r="AE48" s="358"/>
    </row>
    <row r="49" spans="1:31" s="143" customFormat="1" ht="75" hidden="1">
      <c r="A49" s="138">
        <v>4</v>
      </c>
      <c r="B49" s="316" t="s">
        <v>126</v>
      </c>
      <c r="C49" s="138" t="s">
        <v>127</v>
      </c>
      <c r="D49" s="138"/>
      <c r="E49" s="138" t="s">
        <v>128</v>
      </c>
      <c r="F49" s="138" t="s">
        <v>52</v>
      </c>
      <c r="G49" s="427">
        <f>H49+I49</f>
        <v>521.96</v>
      </c>
      <c r="H49" s="427">
        <v>497.1</v>
      </c>
      <c r="I49" s="427">
        <v>24.86</v>
      </c>
      <c r="J49" s="428">
        <v>0</v>
      </c>
      <c r="K49" s="428">
        <f t="shared" si="35"/>
        <v>521.96</v>
      </c>
      <c r="L49" s="428">
        <f t="shared" si="36"/>
        <v>497.1</v>
      </c>
      <c r="M49" s="428">
        <f t="shared" si="37"/>
        <v>24.86</v>
      </c>
      <c r="N49" s="425">
        <f t="shared" si="8"/>
        <v>521.96</v>
      </c>
      <c r="O49" s="427">
        <v>497.1</v>
      </c>
      <c r="P49" s="427">
        <v>24.86</v>
      </c>
      <c r="Q49" s="427"/>
      <c r="R49" s="458"/>
      <c r="S49" s="458"/>
      <c r="T49" s="427"/>
      <c r="U49" s="458"/>
      <c r="V49" s="458"/>
      <c r="W49" s="427"/>
      <c r="X49" s="458"/>
      <c r="Y49" s="458"/>
      <c r="Z49" s="427"/>
      <c r="AA49" s="428"/>
      <c r="AB49" s="142"/>
      <c r="AC49" s="358"/>
      <c r="AD49" s="358"/>
      <c r="AE49" s="358"/>
    </row>
    <row r="50" spans="1:31" s="143" customFormat="1" ht="75" hidden="1">
      <c r="A50" s="138">
        <v>5</v>
      </c>
      <c r="B50" s="316" t="s">
        <v>129</v>
      </c>
      <c r="C50" s="138" t="s">
        <v>127</v>
      </c>
      <c r="D50" s="138"/>
      <c r="E50" s="138" t="s">
        <v>130</v>
      </c>
      <c r="F50" s="138" t="s">
        <v>53</v>
      </c>
      <c r="G50" s="427">
        <f t="shared" si="14"/>
        <v>2625</v>
      </c>
      <c r="H50" s="427">
        <v>2500</v>
      </c>
      <c r="I50" s="427">
        <v>125</v>
      </c>
      <c r="J50" s="428">
        <v>0</v>
      </c>
      <c r="K50" s="428">
        <f t="shared" si="35"/>
        <v>2186</v>
      </c>
      <c r="L50" s="428">
        <f t="shared" si="36"/>
        <v>2074</v>
      </c>
      <c r="M50" s="428">
        <f t="shared" si="37"/>
        <v>112</v>
      </c>
      <c r="N50" s="425">
        <f t="shared" si="8"/>
        <v>0</v>
      </c>
      <c r="O50" s="428"/>
      <c r="P50" s="428"/>
      <c r="Q50" s="428">
        <f>+R50+S50</f>
        <v>2186</v>
      </c>
      <c r="R50" s="460">
        <v>2074</v>
      </c>
      <c r="S50" s="460">
        <v>112</v>
      </c>
      <c r="T50" s="428"/>
      <c r="U50" s="460"/>
      <c r="V50" s="460"/>
      <c r="W50" s="428"/>
      <c r="X50" s="460"/>
      <c r="Y50" s="460"/>
      <c r="Z50" s="428"/>
      <c r="AA50" s="428"/>
      <c r="AB50" s="142"/>
      <c r="AC50" s="358"/>
      <c r="AD50" s="358"/>
      <c r="AE50" s="358"/>
    </row>
    <row r="51" spans="1:31" s="143" customFormat="1" ht="75" hidden="1">
      <c r="A51" s="138">
        <v>6</v>
      </c>
      <c r="B51" s="316" t="s">
        <v>131</v>
      </c>
      <c r="C51" s="138" t="s">
        <v>132</v>
      </c>
      <c r="D51" s="138"/>
      <c r="E51" s="138" t="s">
        <v>130</v>
      </c>
      <c r="F51" s="138" t="s">
        <v>54</v>
      </c>
      <c r="G51" s="427">
        <f t="shared" si="14"/>
        <v>2520</v>
      </c>
      <c r="H51" s="427">
        <v>2400</v>
      </c>
      <c r="I51" s="427">
        <v>120</v>
      </c>
      <c r="J51" s="428">
        <v>0</v>
      </c>
      <c r="K51" s="428">
        <f t="shared" si="35"/>
        <v>2215.7000000000003</v>
      </c>
      <c r="L51" s="428">
        <f t="shared" si="36"/>
        <v>2093.9</v>
      </c>
      <c r="M51" s="428">
        <f t="shared" si="37"/>
        <v>121.8</v>
      </c>
      <c r="N51" s="425">
        <f t="shared" si="8"/>
        <v>0</v>
      </c>
      <c r="O51" s="428"/>
      <c r="P51" s="428"/>
      <c r="Q51" s="428"/>
      <c r="R51" s="460"/>
      <c r="S51" s="460"/>
      <c r="T51" s="428">
        <f>+U51+V51</f>
        <v>2215.7000000000003</v>
      </c>
      <c r="U51" s="460">
        <v>2093.9</v>
      </c>
      <c r="V51" s="460">
        <v>121.8</v>
      </c>
      <c r="W51" s="428"/>
      <c r="X51" s="460"/>
      <c r="Y51" s="460"/>
      <c r="Z51" s="428"/>
      <c r="AA51" s="428"/>
      <c r="AB51" s="142"/>
      <c r="AC51" s="358"/>
      <c r="AD51" s="358"/>
      <c r="AE51" s="358"/>
    </row>
    <row r="52" spans="1:31" s="143" customFormat="1" ht="75" hidden="1">
      <c r="A52" s="138">
        <v>7</v>
      </c>
      <c r="B52" s="316" t="s">
        <v>133</v>
      </c>
      <c r="C52" s="138" t="s">
        <v>134</v>
      </c>
      <c r="D52" s="138"/>
      <c r="E52" s="138" t="s">
        <v>128</v>
      </c>
      <c r="F52" s="138" t="s">
        <v>55</v>
      </c>
      <c r="G52" s="427">
        <f t="shared" si="14"/>
        <v>1626.24</v>
      </c>
      <c r="H52" s="427">
        <v>1548.8</v>
      </c>
      <c r="I52" s="427">
        <v>77.44</v>
      </c>
      <c r="J52" s="428">
        <v>0</v>
      </c>
      <c r="K52" s="428">
        <f t="shared" ref="K52:K53" si="39">+L52+M52</f>
        <v>0</v>
      </c>
      <c r="L52" s="428">
        <f t="shared" ref="L52:L53" si="40">+O52+R52+T52</f>
        <v>0</v>
      </c>
      <c r="M52" s="428">
        <f t="shared" ref="M52:M53" si="41">+P52+S52+V52</f>
        <v>0</v>
      </c>
      <c r="N52" s="425">
        <f t="shared" si="8"/>
        <v>0</v>
      </c>
      <c r="O52" s="428"/>
      <c r="P52" s="428"/>
      <c r="Q52" s="428"/>
      <c r="R52" s="460"/>
      <c r="S52" s="460"/>
      <c r="T52" s="428"/>
      <c r="U52" s="460"/>
      <c r="V52" s="460"/>
      <c r="W52" s="427">
        <f t="shared" ref="W52:W54" si="42">X52+Y52</f>
        <v>1626.24</v>
      </c>
      <c r="X52" s="458">
        <v>1548.8</v>
      </c>
      <c r="Y52" s="458">
        <v>77.44</v>
      </c>
      <c r="Z52" s="428"/>
      <c r="AA52" s="428"/>
      <c r="AB52" s="142"/>
      <c r="AC52" s="358"/>
      <c r="AD52" s="358"/>
      <c r="AE52" s="358"/>
    </row>
    <row r="53" spans="1:31" s="143" customFormat="1" ht="30" hidden="1">
      <c r="A53" s="138">
        <v>8</v>
      </c>
      <c r="B53" s="316" t="s">
        <v>135</v>
      </c>
      <c r="C53" s="138" t="s">
        <v>134</v>
      </c>
      <c r="D53" s="138"/>
      <c r="E53" s="138" t="s">
        <v>136</v>
      </c>
      <c r="F53" s="138" t="s">
        <v>55</v>
      </c>
      <c r="G53" s="427">
        <f t="shared" si="14"/>
        <v>630</v>
      </c>
      <c r="H53" s="427">
        <v>600</v>
      </c>
      <c r="I53" s="427">
        <v>30</v>
      </c>
      <c r="J53" s="428">
        <v>0</v>
      </c>
      <c r="K53" s="428">
        <f t="shared" si="39"/>
        <v>0</v>
      </c>
      <c r="L53" s="428">
        <f t="shared" si="40"/>
        <v>0</v>
      </c>
      <c r="M53" s="428">
        <f t="shared" si="41"/>
        <v>0</v>
      </c>
      <c r="N53" s="425">
        <f t="shared" si="8"/>
        <v>0</v>
      </c>
      <c r="O53" s="428"/>
      <c r="P53" s="428"/>
      <c r="Q53" s="428"/>
      <c r="R53" s="460"/>
      <c r="S53" s="460"/>
      <c r="T53" s="428"/>
      <c r="U53" s="460"/>
      <c r="V53" s="460"/>
      <c r="W53" s="427">
        <f t="shared" si="42"/>
        <v>630</v>
      </c>
      <c r="X53" s="458">
        <v>600</v>
      </c>
      <c r="Y53" s="458">
        <v>30</v>
      </c>
      <c r="Z53" s="428"/>
      <c r="AA53" s="428"/>
      <c r="AB53" s="142"/>
      <c r="AC53" s="358"/>
      <c r="AD53" s="358"/>
      <c r="AE53" s="358"/>
    </row>
    <row r="54" spans="1:31" s="143" customFormat="1" ht="30" hidden="1">
      <c r="A54" s="138"/>
      <c r="B54" s="316" t="s">
        <v>1134</v>
      </c>
      <c r="C54" s="138" t="s">
        <v>134</v>
      </c>
      <c r="D54" s="138"/>
      <c r="E54" s="138" t="s">
        <v>136</v>
      </c>
      <c r="F54" s="138" t="s">
        <v>55</v>
      </c>
      <c r="G54" s="427"/>
      <c r="H54" s="427"/>
      <c r="I54" s="427"/>
      <c r="J54" s="428"/>
      <c r="K54" s="428"/>
      <c r="L54" s="428"/>
      <c r="M54" s="428"/>
      <c r="N54" s="425"/>
      <c r="O54" s="428"/>
      <c r="P54" s="428"/>
      <c r="Q54" s="428"/>
      <c r="R54" s="460"/>
      <c r="S54" s="460"/>
      <c r="T54" s="428"/>
      <c r="U54" s="460"/>
      <c r="V54" s="460"/>
      <c r="W54" s="427">
        <f t="shared" si="42"/>
        <v>743.34</v>
      </c>
      <c r="X54" s="458">
        <v>732.14</v>
      </c>
      <c r="Y54" s="458">
        <v>11.2</v>
      </c>
      <c r="Z54" s="428"/>
      <c r="AA54" s="428"/>
      <c r="AB54" s="142"/>
      <c r="AC54" s="358"/>
      <c r="AD54" s="358"/>
      <c r="AE54" s="358"/>
    </row>
    <row r="55" spans="1:31" s="18" customFormat="1" ht="23.25" customHeight="1">
      <c r="A55" s="4" t="s">
        <v>990</v>
      </c>
      <c r="B55" s="483" t="s">
        <v>138</v>
      </c>
      <c r="C55" s="402"/>
      <c r="D55" s="402"/>
      <c r="E55" s="401">
        <v>0</v>
      </c>
      <c r="F55" s="401"/>
      <c r="G55" s="426">
        <f>SUM(G56:G63)</f>
        <v>11111.36</v>
      </c>
      <c r="H55" s="426">
        <f t="shared" ref="H55:AA55" si="43">SUM(H56:H63)</f>
        <v>10582.15</v>
      </c>
      <c r="I55" s="426">
        <f t="shared" si="43"/>
        <v>529.21</v>
      </c>
      <c r="J55" s="426">
        <f t="shared" si="43"/>
        <v>0</v>
      </c>
      <c r="K55" s="426">
        <f t="shared" si="43"/>
        <v>7424.9499999999989</v>
      </c>
      <c r="L55" s="426">
        <f t="shared" si="43"/>
        <v>7041.3200000000006</v>
      </c>
      <c r="M55" s="426">
        <f t="shared" si="43"/>
        <v>383.63</v>
      </c>
      <c r="N55" s="426">
        <f t="shared" si="43"/>
        <v>2003.6999999999998</v>
      </c>
      <c r="O55" s="426">
        <f>SUM(O56:O63)</f>
        <v>1908.12</v>
      </c>
      <c r="P55" s="426">
        <f t="shared" si="43"/>
        <v>95.58</v>
      </c>
      <c r="Q55" s="426">
        <f t="shared" si="43"/>
        <v>2692.35</v>
      </c>
      <c r="R55" s="426">
        <f t="shared" si="43"/>
        <v>2554.4</v>
      </c>
      <c r="S55" s="426">
        <f t="shared" si="43"/>
        <v>137.94999999999999</v>
      </c>
      <c r="T55" s="426">
        <f t="shared" si="43"/>
        <v>2728.9</v>
      </c>
      <c r="U55" s="426">
        <f t="shared" si="43"/>
        <v>2578.7999999999997</v>
      </c>
      <c r="V55" s="426">
        <f t="shared" si="43"/>
        <v>150.1</v>
      </c>
      <c r="W55" s="426">
        <f>SUM(W56:W68)</f>
        <v>3686.41</v>
      </c>
      <c r="X55" s="426">
        <f t="shared" ref="X55:Y55" si="44">SUM(X56:X68)</f>
        <v>3540.83</v>
      </c>
      <c r="Y55" s="426">
        <f t="shared" si="44"/>
        <v>145.57999999999998</v>
      </c>
      <c r="Z55" s="426"/>
      <c r="AA55" s="426">
        <f t="shared" si="43"/>
        <v>0</v>
      </c>
      <c r="AB55" s="16"/>
      <c r="AC55" s="360">
        <f>+'NĂM 2022'!K35+'NĂM 2023'!N32+'NĂM 2024'!J33+'NĂM 2025'!J33</f>
        <v>11111.359999999999</v>
      </c>
      <c r="AD55" s="360">
        <f>+'NĂM 2022'!L35+'NĂM 2023'!O32+'NĂM 2024'!K33+'NĂM 2025'!K33</f>
        <v>10582.15</v>
      </c>
      <c r="AE55" s="360">
        <f>+'NĂM 2022'!M35+'NĂM 2023'!P32+'NĂM 2024'!L33+'NĂM 2025'!L33</f>
        <v>529.21</v>
      </c>
    </row>
    <row r="56" spans="1:31" ht="45" hidden="1">
      <c r="A56" s="8">
        <v>1</v>
      </c>
      <c r="B56" s="319" t="s">
        <v>139</v>
      </c>
      <c r="C56" s="8" t="s">
        <v>140</v>
      </c>
      <c r="D56" s="8"/>
      <c r="E56" s="20" t="s">
        <v>141</v>
      </c>
      <c r="F56" s="8" t="s">
        <v>52</v>
      </c>
      <c r="G56" s="425">
        <f>H56+I56</f>
        <v>735</v>
      </c>
      <c r="H56" s="425">
        <v>700</v>
      </c>
      <c r="I56" s="425">
        <v>35</v>
      </c>
      <c r="J56" s="431">
        <v>0</v>
      </c>
      <c r="K56" s="431">
        <f>+L56+M56</f>
        <v>735</v>
      </c>
      <c r="L56" s="431">
        <f>+O56+R56+U56</f>
        <v>700</v>
      </c>
      <c r="M56" s="431">
        <f>+P56+S56+V56</f>
        <v>35</v>
      </c>
      <c r="N56" s="425">
        <f>O56+P56</f>
        <v>735</v>
      </c>
      <c r="O56" s="425">
        <v>700</v>
      </c>
      <c r="P56" s="425">
        <v>35</v>
      </c>
      <c r="Q56" s="425"/>
      <c r="R56" s="458"/>
      <c r="S56" s="458"/>
      <c r="T56" s="425"/>
      <c r="U56" s="458"/>
      <c r="V56" s="458"/>
      <c r="W56" s="425"/>
      <c r="X56" s="458"/>
      <c r="Y56" s="458"/>
      <c r="Z56" s="425"/>
      <c r="AA56" s="431"/>
      <c r="AB56" s="15"/>
      <c r="AC56" s="482">
        <f>+G55-K55</f>
        <v>3686.4100000000017</v>
      </c>
      <c r="AD56" s="482">
        <f>+H55-L55</f>
        <v>3540.829999999999</v>
      </c>
      <c r="AE56" s="482">
        <f>+I55-M55</f>
        <v>145.58000000000004</v>
      </c>
    </row>
    <row r="57" spans="1:31" s="143" customFormat="1" ht="45" hidden="1">
      <c r="A57" s="138">
        <v>2</v>
      </c>
      <c r="B57" s="316" t="s">
        <v>827</v>
      </c>
      <c r="C57" s="138" t="s">
        <v>140</v>
      </c>
      <c r="D57" s="138"/>
      <c r="E57" s="20" t="s">
        <v>142</v>
      </c>
      <c r="F57" s="138" t="s">
        <v>52</v>
      </c>
      <c r="G57" s="425">
        <f t="shared" si="14"/>
        <v>331.8</v>
      </c>
      <c r="H57" s="425">
        <v>316</v>
      </c>
      <c r="I57" s="425">
        <v>15.8</v>
      </c>
      <c r="J57" s="428">
        <v>0</v>
      </c>
      <c r="K57" s="431">
        <f t="shared" ref="K57:K63" si="45">+L57+M57</f>
        <v>331.8</v>
      </c>
      <c r="L57" s="431">
        <f t="shared" ref="L57:L63" si="46">+O57+R57+U57</f>
        <v>316</v>
      </c>
      <c r="M57" s="431">
        <f t="shared" ref="M57:M63" si="47">+P57+S57+V57</f>
        <v>15.8</v>
      </c>
      <c r="N57" s="425">
        <f t="shared" si="8"/>
        <v>331.8</v>
      </c>
      <c r="O57" s="425">
        <v>316</v>
      </c>
      <c r="P57" s="425">
        <v>15.8</v>
      </c>
      <c r="Q57" s="425"/>
      <c r="R57" s="458"/>
      <c r="S57" s="458"/>
      <c r="T57" s="425"/>
      <c r="U57" s="458"/>
      <c r="V57" s="458"/>
      <c r="W57" s="425"/>
      <c r="X57" s="458"/>
      <c r="Y57" s="458"/>
      <c r="Z57" s="425"/>
      <c r="AA57" s="428"/>
      <c r="AB57" s="142"/>
      <c r="AC57" s="449">
        <f>+AC56-W55</f>
        <v>0</v>
      </c>
      <c r="AD57" s="449">
        <f t="shared" ref="AD57:AE57" si="48">+AD56-X55</f>
        <v>0</v>
      </c>
      <c r="AE57" s="449">
        <f t="shared" si="48"/>
        <v>0</v>
      </c>
    </row>
    <row r="58" spans="1:31" ht="30" hidden="1">
      <c r="A58" s="8">
        <v>3</v>
      </c>
      <c r="B58" s="316" t="s">
        <v>143</v>
      </c>
      <c r="C58" s="138" t="s">
        <v>140</v>
      </c>
      <c r="D58" s="8"/>
      <c r="E58" s="8" t="s">
        <v>828</v>
      </c>
      <c r="F58" s="138" t="s">
        <v>52</v>
      </c>
      <c r="G58" s="425">
        <f>H58+I58</f>
        <v>936.9</v>
      </c>
      <c r="H58" s="425">
        <v>892.12</v>
      </c>
      <c r="I58" s="425">
        <v>44.78</v>
      </c>
      <c r="J58" s="431">
        <v>0</v>
      </c>
      <c r="K58" s="431">
        <f t="shared" si="45"/>
        <v>936.9</v>
      </c>
      <c r="L58" s="431">
        <f t="shared" si="46"/>
        <v>892.12</v>
      </c>
      <c r="M58" s="431">
        <f t="shared" si="47"/>
        <v>44.78</v>
      </c>
      <c r="N58" s="425">
        <f>O58+P58</f>
        <v>936.9</v>
      </c>
      <c r="O58" s="425">
        <v>892.12</v>
      </c>
      <c r="P58" s="425">
        <v>44.78</v>
      </c>
      <c r="Q58" s="425"/>
      <c r="R58" s="458"/>
      <c r="S58" s="458"/>
      <c r="T58" s="425"/>
      <c r="U58" s="458"/>
      <c r="V58" s="458"/>
      <c r="W58" s="425"/>
      <c r="X58" s="458"/>
      <c r="Y58" s="458"/>
      <c r="Z58" s="425"/>
      <c r="AA58" s="431"/>
      <c r="AB58" s="15"/>
    </row>
    <row r="59" spans="1:31" s="143" customFormat="1" ht="30" hidden="1">
      <c r="A59" s="138">
        <v>4</v>
      </c>
      <c r="B59" s="316" t="s">
        <v>825</v>
      </c>
      <c r="C59" s="138" t="s">
        <v>144</v>
      </c>
      <c r="D59" s="138"/>
      <c r="E59" s="138" t="s">
        <v>826</v>
      </c>
      <c r="F59" s="138" t="s">
        <v>53</v>
      </c>
      <c r="G59" s="427">
        <f>H59+I59</f>
        <v>3000.9</v>
      </c>
      <c r="H59" s="425">
        <v>2858</v>
      </c>
      <c r="I59" s="425">
        <v>142.9</v>
      </c>
      <c r="J59" s="428">
        <v>0</v>
      </c>
      <c r="K59" s="431">
        <f t="shared" si="45"/>
        <v>692.1</v>
      </c>
      <c r="L59" s="431">
        <f t="shared" si="46"/>
        <v>649.4</v>
      </c>
      <c r="M59" s="431">
        <f t="shared" si="47"/>
        <v>42.7</v>
      </c>
      <c r="N59" s="425">
        <f t="shared" si="8"/>
        <v>0</v>
      </c>
      <c r="O59" s="428"/>
      <c r="P59" s="428"/>
      <c r="Q59" s="428">
        <f>+R59+S59</f>
        <v>692.1</v>
      </c>
      <c r="R59" s="460">
        <v>649.4</v>
      </c>
      <c r="S59" s="460">
        <v>42.7</v>
      </c>
      <c r="T59" s="428"/>
      <c r="U59" s="460"/>
      <c r="V59" s="460"/>
      <c r="W59" s="428"/>
      <c r="X59" s="460"/>
      <c r="Y59" s="460"/>
      <c r="Z59" s="428"/>
      <c r="AA59" s="428"/>
      <c r="AB59" s="142"/>
      <c r="AC59" s="358"/>
      <c r="AD59" s="358"/>
      <c r="AE59" s="358"/>
    </row>
    <row r="60" spans="1:31" s="143" customFormat="1" ht="60" hidden="1">
      <c r="A60" s="138">
        <v>5</v>
      </c>
      <c r="B60" s="316" t="s">
        <v>904</v>
      </c>
      <c r="C60" s="138" t="s">
        <v>140</v>
      </c>
      <c r="D60" s="138"/>
      <c r="E60" s="147" t="s">
        <v>905</v>
      </c>
      <c r="F60" s="138" t="s">
        <v>53</v>
      </c>
      <c r="G60" s="427">
        <f t="shared" si="14"/>
        <v>2000.25</v>
      </c>
      <c r="H60" s="425">
        <v>1905</v>
      </c>
      <c r="I60" s="425">
        <v>95.25</v>
      </c>
      <c r="J60" s="428">
        <v>0</v>
      </c>
      <c r="K60" s="431">
        <f t="shared" si="45"/>
        <v>2000.25</v>
      </c>
      <c r="L60" s="431">
        <f t="shared" si="46"/>
        <v>1905</v>
      </c>
      <c r="M60" s="431">
        <f t="shared" si="47"/>
        <v>95.25</v>
      </c>
      <c r="N60" s="425">
        <f t="shared" si="8"/>
        <v>0</v>
      </c>
      <c r="O60" s="428"/>
      <c r="P60" s="428"/>
      <c r="Q60" s="428">
        <f>+R60+S60</f>
        <v>2000.25</v>
      </c>
      <c r="R60" s="460">
        <v>1905</v>
      </c>
      <c r="S60" s="460">
        <v>95.25</v>
      </c>
      <c r="T60" s="428"/>
      <c r="U60" s="460"/>
      <c r="V60" s="460"/>
      <c r="W60" s="428"/>
      <c r="X60" s="460"/>
      <c r="Y60" s="460"/>
      <c r="Z60" s="428"/>
      <c r="AA60" s="428"/>
      <c r="AB60" s="142"/>
      <c r="AC60" s="358"/>
      <c r="AD60" s="358"/>
      <c r="AE60" s="358"/>
    </row>
    <row r="61" spans="1:31" s="143" customFormat="1" ht="30" hidden="1">
      <c r="A61" s="138">
        <v>6</v>
      </c>
      <c r="B61" s="316" t="s">
        <v>906</v>
      </c>
      <c r="C61" s="138" t="s">
        <v>144</v>
      </c>
      <c r="D61" s="138"/>
      <c r="E61" s="138" t="s">
        <v>907</v>
      </c>
      <c r="F61" s="138" t="s">
        <v>54</v>
      </c>
      <c r="G61" s="427">
        <f t="shared" si="14"/>
        <v>3000.9</v>
      </c>
      <c r="H61" s="427">
        <v>2858</v>
      </c>
      <c r="I61" s="427">
        <v>142.9</v>
      </c>
      <c r="J61" s="428">
        <v>0</v>
      </c>
      <c r="K61" s="431">
        <f t="shared" si="45"/>
        <v>1622.9</v>
      </c>
      <c r="L61" s="431">
        <f t="shared" si="46"/>
        <v>1533.7</v>
      </c>
      <c r="M61" s="431">
        <f t="shared" si="47"/>
        <v>89.2</v>
      </c>
      <c r="N61" s="425">
        <f t="shared" si="8"/>
        <v>0</v>
      </c>
      <c r="O61" s="428"/>
      <c r="P61" s="428"/>
      <c r="Q61" s="428"/>
      <c r="R61" s="460"/>
      <c r="S61" s="460"/>
      <c r="T61" s="428">
        <f>+U61+V61</f>
        <v>1622.9</v>
      </c>
      <c r="U61" s="460">
        <v>1533.7</v>
      </c>
      <c r="V61" s="460">
        <v>89.2</v>
      </c>
      <c r="W61" s="428"/>
      <c r="X61" s="460"/>
      <c r="Y61" s="460"/>
      <c r="Z61" s="428"/>
      <c r="AA61" s="428"/>
      <c r="AB61" s="142"/>
      <c r="AC61" s="358"/>
      <c r="AD61" s="358"/>
      <c r="AE61" s="358"/>
    </row>
    <row r="62" spans="1:31" ht="54" hidden="1" customHeight="1">
      <c r="A62" s="8">
        <v>7</v>
      </c>
      <c r="B62" s="316" t="s">
        <v>908</v>
      </c>
      <c r="C62" s="138" t="s">
        <v>145</v>
      </c>
      <c r="D62" s="8"/>
      <c r="E62" s="20" t="s">
        <v>142</v>
      </c>
      <c r="F62" s="8" t="s">
        <v>54</v>
      </c>
      <c r="G62" s="425">
        <f t="shared" si="14"/>
        <v>599.51</v>
      </c>
      <c r="H62" s="425">
        <v>571.03</v>
      </c>
      <c r="I62" s="425">
        <v>28.48</v>
      </c>
      <c r="J62" s="431">
        <v>0</v>
      </c>
      <c r="K62" s="431">
        <f t="shared" si="45"/>
        <v>599.5</v>
      </c>
      <c r="L62" s="431">
        <f t="shared" si="46"/>
        <v>566.5</v>
      </c>
      <c r="M62" s="431">
        <f t="shared" si="47"/>
        <v>33</v>
      </c>
      <c r="N62" s="425">
        <f t="shared" si="8"/>
        <v>0</v>
      </c>
      <c r="O62" s="431"/>
      <c r="P62" s="431"/>
      <c r="Q62" s="431"/>
      <c r="R62" s="460"/>
      <c r="S62" s="460"/>
      <c r="T62" s="428">
        <f t="shared" ref="T62:T63" si="49">+U62+V62</f>
        <v>599.5</v>
      </c>
      <c r="U62" s="460">
        <v>566.5</v>
      </c>
      <c r="V62" s="460">
        <v>33</v>
      </c>
      <c r="W62" s="431"/>
      <c r="X62" s="460"/>
      <c r="Y62" s="460"/>
      <c r="Z62" s="431"/>
      <c r="AA62" s="431"/>
      <c r="AB62" s="15"/>
    </row>
    <row r="63" spans="1:31" ht="45" hidden="1">
      <c r="A63" s="8">
        <v>8</v>
      </c>
      <c r="B63" s="319" t="s">
        <v>146</v>
      </c>
      <c r="C63" s="8" t="s">
        <v>145</v>
      </c>
      <c r="D63" s="8"/>
      <c r="E63" s="20" t="s">
        <v>142</v>
      </c>
      <c r="F63" s="8" t="s">
        <v>55</v>
      </c>
      <c r="G63" s="425">
        <f t="shared" si="14"/>
        <v>506.1</v>
      </c>
      <c r="H63" s="425">
        <v>482</v>
      </c>
      <c r="I63" s="425">
        <v>24.1</v>
      </c>
      <c r="J63" s="431">
        <v>0</v>
      </c>
      <c r="K63" s="431">
        <f t="shared" si="45"/>
        <v>506.5</v>
      </c>
      <c r="L63" s="431">
        <f t="shared" si="46"/>
        <v>478.6</v>
      </c>
      <c r="M63" s="431">
        <f t="shared" si="47"/>
        <v>27.9</v>
      </c>
      <c r="N63" s="425">
        <f t="shared" si="8"/>
        <v>0</v>
      </c>
      <c r="O63" s="431"/>
      <c r="P63" s="431"/>
      <c r="Q63" s="431"/>
      <c r="R63" s="460"/>
      <c r="S63" s="460"/>
      <c r="T63" s="428">
        <f t="shared" si="49"/>
        <v>506.5</v>
      </c>
      <c r="U63" s="460">
        <v>478.6</v>
      </c>
      <c r="V63" s="460">
        <v>27.9</v>
      </c>
      <c r="W63" s="431"/>
      <c r="X63" s="460"/>
      <c r="Y63" s="460"/>
      <c r="Z63" s="431"/>
      <c r="AA63" s="431"/>
      <c r="AB63" s="15"/>
    </row>
    <row r="64" spans="1:31" ht="60" hidden="1">
      <c r="A64" s="8"/>
      <c r="B64" s="319" t="s">
        <v>1136</v>
      </c>
      <c r="C64" s="8"/>
      <c r="D64" s="8"/>
      <c r="E64" s="20"/>
      <c r="F64" s="8"/>
      <c r="G64" s="425"/>
      <c r="H64" s="425"/>
      <c r="I64" s="425"/>
      <c r="J64" s="431"/>
      <c r="K64" s="431"/>
      <c r="L64" s="431"/>
      <c r="M64" s="431"/>
      <c r="N64" s="425"/>
      <c r="O64" s="431"/>
      <c r="P64" s="431"/>
      <c r="Q64" s="431"/>
      <c r="R64" s="460"/>
      <c r="S64" s="460"/>
      <c r="T64" s="428"/>
      <c r="U64" s="460"/>
      <c r="V64" s="460"/>
      <c r="W64" s="431">
        <f>+X64+Y64</f>
        <v>1249.6100000000001</v>
      </c>
      <c r="X64" s="460">
        <v>1187.1300000000001</v>
      </c>
      <c r="Y64" s="460">
        <v>62.48</v>
      </c>
      <c r="Z64" s="431"/>
      <c r="AA64" s="431"/>
      <c r="AB64" s="15"/>
    </row>
    <row r="65" spans="1:31" ht="60" hidden="1">
      <c r="A65" s="8"/>
      <c r="B65" s="319" t="s">
        <v>1137</v>
      </c>
      <c r="C65" s="8"/>
      <c r="D65" s="8"/>
      <c r="E65" s="20"/>
      <c r="F65" s="8"/>
      <c r="G65" s="425"/>
      <c r="H65" s="425"/>
      <c r="I65" s="425"/>
      <c r="J65" s="431"/>
      <c r="K65" s="431"/>
      <c r="L65" s="431"/>
      <c r="M65" s="431"/>
      <c r="N65" s="425"/>
      <c r="O65" s="431"/>
      <c r="P65" s="431"/>
      <c r="Q65" s="431"/>
      <c r="R65" s="460"/>
      <c r="S65" s="460"/>
      <c r="T65" s="428">
        <f>+U65+V65</f>
        <v>1622.9</v>
      </c>
      <c r="U65" s="460">
        <v>1533.7</v>
      </c>
      <c r="V65" s="460">
        <v>89.2</v>
      </c>
      <c r="W65" s="431">
        <f t="shared" ref="W65:W68" si="50">+X65+Y65</f>
        <v>1277.0999999999997</v>
      </c>
      <c r="X65" s="460">
        <f>2784.7-1533.7</f>
        <v>1250.9999999999998</v>
      </c>
      <c r="Y65" s="460">
        <f>115.3-89.2</f>
        <v>26.099999999999994</v>
      </c>
      <c r="Z65" s="431"/>
      <c r="AA65" s="431"/>
      <c r="AB65" s="15"/>
    </row>
    <row r="66" spans="1:31" ht="30" hidden="1">
      <c r="A66" s="8"/>
      <c r="B66" s="319" t="s">
        <v>1138</v>
      </c>
      <c r="C66" s="8" t="s">
        <v>1141</v>
      </c>
      <c r="D66" s="8"/>
      <c r="E66" s="20"/>
      <c r="F66" s="8"/>
      <c r="G66" s="425"/>
      <c r="H66" s="425"/>
      <c r="I66" s="425"/>
      <c r="J66" s="431"/>
      <c r="K66" s="431"/>
      <c r="L66" s="431"/>
      <c r="M66" s="431"/>
      <c r="N66" s="425"/>
      <c r="O66" s="431"/>
      <c r="P66" s="431"/>
      <c r="Q66" s="431"/>
      <c r="R66" s="460"/>
      <c r="S66" s="460"/>
      <c r="T66" s="428"/>
      <c r="U66" s="460"/>
      <c r="V66" s="460"/>
      <c r="W66" s="431">
        <f t="shared" si="50"/>
        <v>400</v>
      </c>
      <c r="X66" s="460">
        <v>380</v>
      </c>
      <c r="Y66" s="460">
        <v>20</v>
      </c>
      <c r="Z66" s="431"/>
      <c r="AA66" s="431"/>
      <c r="AB66" s="15"/>
    </row>
    <row r="67" spans="1:31" ht="45" hidden="1">
      <c r="A67" s="8"/>
      <c r="B67" s="319" t="s">
        <v>1139</v>
      </c>
      <c r="C67" s="8" t="s">
        <v>145</v>
      </c>
      <c r="D67" s="8"/>
      <c r="E67" s="20"/>
      <c r="F67" s="8"/>
      <c r="G67" s="425"/>
      <c r="H67" s="425"/>
      <c r="I67" s="425"/>
      <c r="J67" s="431"/>
      <c r="K67" s="431"/>
      <c r="L67" s="431"/>
      <c r="M67" s="431"/>
      <c r="N67" s="425"/>
      <c r="O67" s="431"/>
      <c r="P67" s="431"/>
      <c r="Q67" s="431"/>
      <c r="R67" s="460"/>
      <c r="S67" s="460"/>
      <c r="T67" s="428"/>
      <c r="U67" s="460"/>
      <c r="V67" s="460"/>
      <c r="W67" s="431">
        <f t="shared" si="50"/>
        <v>400</v>
      </c>
      <c r="X67" s="460">
        <v>380</v>
      </c>
      <c r="Y67" s="460">
        <v>20</v>
      </c>
      <c r="Z67" s="431"/>
      <c r="AA67" s="431"/>
      <c r="AB67" s="15"/>
    </row>
    <row r="68" spans="1:31" ht="30" hidden="1">
      <c r="A68" s="8"/>
      <c r="B68" s="319" t="s">
        <v>1140</v>
      </c>
      <c r="C68" s="8" t="s">
        <v>140</v>
      </c>
      <c r="D68" s="8"/>
      <c r="E68" s="20"/>
      <c r="F68" s="8"/>
      <c r="G68" s="425"/>
      <c r="H68" s="425"/>
      <c r="I68" s="425"/>
      <c r="J68" s="431"/>
      <c r="K68" s="431"/>
      <c r="L68" s="431"/>
      <c r="M68" s="431"/>
      <c r="N68" s="425"/>
      <c r="O68" s="431"/>
      <c r="P68" s="431"/>
      <c r="Q68" s="431"/>
      <c r="R68" s="460"/>
      <c r="S68" s="460"/>
      <c r="T68" s="428"/>
      <c r="U68" s="460"/>
      <c r="V68" s="460"/>
      <c r="W68" s="431">
        <f t="shared" si="50"/>
        <v>359.7</v>
      </c>
      <c r="X68" s="460">
        <v>342.7</v>
      </c>
      <c r="Y68" s="460">
        <v>17</v>
      </c>
      <c r="Z68" s="431"/>
      <c r="AA68" s="431"/>
      <c r="AB68" s="15"/>
    </row>
    <row r="69" spans="1:31" s="14" customFormat="1" ht="23.25" customHeight="1">
      <c r="A69" s="4" t="s">
        <v>991</v>
      </c>
      <c r="B69" s="483" t="s">
        <v>148</v>
      </c>
      <c r="C69" s="402"/>
      <c r="D69" s="402"/>
      <c r="E69" s="401">
        <v>0</v>
      </c>
      <c r="F69" s="401"/>
      <c r="G69" s="426">
        <f>SUM(G70:G82)</f>
        <v>10103.24</v>
      </c>
      <c r="H69" s="426">
        <f>SUM(H70:H82)</f>
        <v>9621.49</v>
      </c>
      <c r="I69" s="426">
        <f>SUM(I70:I82)</f>
        <v>481.75</v>
      </c>
      <c r="J69" s="426">
        <f>SUM(J70:J82)</f>
        <v>0</v>
      </c>
      <c r="K69" s="426">
        <f t="shared" ref="K69:M69" si="51">SUM(K70:K82)</f>
        <v>6720.6643999999997</v>
      </c>
      <c r="L69" s="426">
        <f t="shared" si="51"/>
        <v>6372.0544</v>
      </c>
      <c r="M69" s="426">
        <f t="shared" si="51"/>
        <v>348.61</v>
      </c>
      <c r="N69" s="426">
        <f>SUM(N70:N82)</f>
        <v>1818.69</v>
      </c>
      <c r="O69" s="426">
        <f>SUM(O70:O82)</f>
        <v>1731.69</v>
      </c>
      <c r="P69" s="426">
        <f>SUM(P70:P82)</f>
        <v>87</v>
      </c>
      <c r="Q69" s="426">
        <f t="shared" ref="Q69:V69" si="52">SUM(Q70:Q82)</f>
        <v>2422.0244000000002</v>
      </c>
      <c r="R69" s="426">
        <f t="shared" si="52"/>
        <v>2296.6644000000001</v>
      </c>
      <c r="S69" s="426">
        <f t="shared" si="52"/>
        <v>125.36</v>
      </c>
      <c r="T69" s="426">
        <f t="shared" si="52"/>
        <v>2479.9499999999998</v>
      </c>
      <c r="U69" s="426">
        <f t="shared" si="52"/>
        <v>2343.6999999999998</v>
      </c>
      <c r="V69" s="426">
        <f t="shared" si="52"/>
        <v>136.25</v>
      </c>
      <c r="W69" s="426">
        <f>SUM(W70:W83)</f>
        <v>3382.5756000000001</v>
      </c>
      <c r="X69" s="426">
        <f t="shared" ref="X69:Y69" si="53">SUM(X70:X83)</f>
        <v>3249.4356000000002</v>
      </c>
      <c r="Y69" s="426">
        <f t="shared" si="53"/>
        <v>133.13999999999999</v>
      </c>
      <c r="Z69" s="426"/>
      <c r="AA69" s="426">
        <f>SUM(AA70:AA82)</f>
        <v>0</v>
      </c>
      <c r="AB69" s="16"/>
      <c r="AC69" s="357">
        <f>+'NĂM 2022'!K39+'NĂM 2023'!N35+'NĂM 2024'!J36+'NĂM 2025'!J35</f>
        <v>10103.240000000002</v>
      </c>
      <c r="AD69" s="357">
        <f>+'NĂM 2022'!L39+'NĂM 2023'!O35+'NĂM 2024'!K36+'NĂM 2025'!K35</f>
        <v>9621.4900000000016</v>
      </c>
      <c r="AE69" s="357">
        <f>+'NĂM 2022'!M39+'NĂM 2023'!P35+'NĂM 2024'!L36+'NĂM 2025'!L35</f>
        <v>481.75</v>
      </c>
    </row>
    <row r="70" spans="1:31" ht="75" hidden="1">
      <c r="A70" s="19">
        <v>1</v>
      </c>
      <c r="B70" s="320" t="s">
        <v>149</v>
      </c>
      <c r="C70" s="19" t="s">
        <v>150</v>
      </c>
      <c r="D70" s="19"/>
      <c r="E70" s="19" t="s">
        <v>151</v>
      </c>
      <c r="F70" s="19" t="s">
        <v>52</v>
      </c>
      <c r="G70" s="425">
        <f t="shared" si="14"/>
        <v>998</v>
      </c>
      <c r="H70" s="425">
        <v>950</v>
      </c>
      <c r="I70" s="425">
        <v>48</v>
      </c>
      <c r="J70" s="431"/>
      <c r="K70" s="431">
        <f>+L70+M70</f>
        <v>998</v>
      </c>
      <c r="L70" s="431">
        <f>+O70+R70+U70</f>
        <v>950</v>
      </c>
      <c r="M70" s="431">
        <f>+P70+S70+V70</f>
        <v>48</v>
      </c>
      <c r="N70" s="425">
        <f t="shared" si="8"/>
        <v>998</v>
      </c>
      <c r="O70" s="425">
        <v>950</v>
      </c>
      <c r="P70" s="425">
        <v>48</v>
      </c>
      <c r="Q70" s="425"/>
      <c r="R70" s="458"/>
      <c r="S70" s="458"/>
      <c r="T70" s="425"/>
      <c r="U70" s="458"/>
      <c r="V70" s="458"/>
      <c r="W70" s="425"/>
      <c r="X70" s="458"/>
      <c r="Y70" s="458"/>
      <c r="Z70" s="425"/>
      <c r="AA70" s="431"/>
      <c r="AB70" s="15"/>
      <c r="AC70" s="482">
        <f>+G69-K69</f>
        <v>3382.5756000000001</v>
      </c>
      <c r="AD70" s="482">
        <f>+H69-L69</f>
        <v>3249.4355999999998</v>
      </c>
      <c r="AE70" s="482">
        <f>+I69-M69</f>
        <v>133.13999999999999</v>
      </c>
    </row>
    <row r="71" spans="1:31" ht="45" hidden="1">
      <c r="A71" s="19">
        <f>+A70+1</f>
        <v>2</v>
      </c>
      <c r="B71" s="320" t="s">
        <v>152</v>
      </c>
      <c r="C71" s="19" t="s">
        <v>153</v>
      </c>
      <c r="D71" s="19"/>
      <c r="E71" s="19" t="s">
        <v>154</v>
      </c>
      <c r="F71" s="19" t="s">
        <v>52</v>
      </c>
      <c r="G71" s="425">
        <f t="shared" si="14"/>
        <v>820.69</v>
      </c>
      <c r="H71" s="425">
        <v>781.69</v>
      </c>
      <c r="I71" s="425">
        <v>39</v>
      </c>
      <c r="J71" s="431"/>
      <c r="K71" s="431">
        <f t="shared" ref="K71:K82" si="54">+L71+M71</f>
        <v>820.69</v>
      </c>
      <c r="L71" s="431">
        <f t="shared" ref="L71:L82" si="55">+O71+R71+U71</f>
        <v>781.69</v>
      </c>
      <c r="M71" s="431">
        <f t="shared" ref="M71:M82" si="56">+P71+S71+V71</f>
        <v>39</v>
      </c>
      <c r="N71" s="425">
        <f t="shared" si="8"/>
        <v>820.69</v>
      </c>
      <c r="O71" s="425">
        <v>781.69</v>
      </c>
      <c r="P71" s="425">
        <v>39</v>
      </c>
      <c r="Q71" s="425"/>
      <c r="R71" s="458"/>
      <c r="S71" s="458"/>
      <c r="T71" s="425"/>
      <c r="U71" s="458"/>
      <c r="V71" s="458"/>
      <c r="W71" s="425"/>
      <c r="X71" s="458"/>
      <c r="Y71" s="458"/>
      <c r="Z71" s="425"/>
      <c r="AA71" s="431"/>
      <c r="AB71" s="15"/>
      <c r="AC71" s="490">
        <f>+AC70-W69</f>
        <v>0</v>
      </c>
      <c r="AD71" s="490">
        <f t="shared" ref="AD71:AE71" si="57">+AD70-X69</f>
        <v>0</v>
      </c>
      <c r="AE71" s="482">
        <f t="shared" si="57"/>
        <v>0</v>
      </c>
    </row>
    <row r="72" spans="1:31" ht="75" hidden="1">
      <c r="A72" s="19">
        <f t="shared" ref="A72:A82" si="58">+A71+1</f>
        <v>3</v>
      </c>
      <c r="B72" s="320" t="s">
        <v>155</v>
      </c>
      <c r="C72" s="19" t="s">
        <v>156</v>
      </c>
      <c r="D72" s="19"/>
      <c r="E72" s="19" t="s">
        <v>151</v>
      </c>
      <c r="F72" s="19" t="s">
        <v>53</v>
      </c>
      <c r="G72" s="425">
        <f t="shared" si="14"/>
        <v>998</v>
      </c>
      <c r="H72" s="425">
        <v>950</v>
      </c>
      <c r="I72" s="425">
        <v>48</v>
      </c>
      <c r="J72" s="431"/>
      <c r="K72" s="431">
        <f t="shared" si="54"/>
        <v>816</v>
      </c>
      <c r="L72" s="431">
        <f t="shared" si="55"/>
        <v>774</v>
      </c>
      <c r="M72" s="431">
        <f t="shared" si="56"/>
        <v>42</v>
      </c>
      <c r="N72" s="425">
        <f t="shared" si="8"/>
        <v>0</v>
      </c>
      <c r="O72" s="431"/>
      <c r="P72" s="431"/>
      <c r="Q72" s="431">
        <f>+R72+S72</f>
        <v>816</v>
      </c>
      <c r="R72" s="460">
        <v>774</v>
      </c>
      <c r="S72" s="460">
        <v>42</v>
      </c>
      <c r="T72" s="431"/>
      <c r="U72" s="460"/>
      <c r="V72" s="460"/>
      <c r="W72" s="431"/>
      <c r="X72" s="460"/>
      <c r="Y72" s="460"/>
      <c r="Z72" s="431"/>
      <c r="AA72" s="431"/>
      <c r="AB72" s="15"/>
      <c r="AC72" s="489">
        <f>+AC70-W80-W81-W82</f>
        <v>648.77560000000017</v>
      </c>
      <c r="AD72" s="489">
        <f t="shared" ref="AD72:AE72" si="59">+AD70-X80-X81-X82</f>
        <v>642.63559999999984</v>
      </c>
      <c r="AE72" s="489">
        <f t="shared" si="59"/>
        <v>6.1399999999999864</v>
      </c>
    </row>
    <row r="73" spans="1:31" ht="75" hidden="1">
      <c r="A73" s="19">
        <f t="shared" si="58"/>
        <v>4</v>
      </c>
      <c r="B73" s="320" t="s">
        <v>157</v>
      </c>
      <c r="C73" s="19" t="s">
        <v>158</v>
      </c>
      <c r="D73" s="19"/>
      <c r="E73" s="8" t="s">
        <v>159</v>
      </c>
      <c r="F73" s="19" t="s">
        <v>53</v>
      </c>
      <c r="G73" s="425">
        <f t="shared" si="14"/>
        <v>499</v>
      </c>
      <c r="H73" s="425">
        <v>475</v>
      </c>
      <c r="I73" s="425">
        <v>24</v>
      </c>
      <c r="J73" s="431">
        <v>0</v>
      </c>
      <c r="K73" s="431">
        <f t="shared" si="54"/>
        <v>408</v>
      </c>
      <c r="L73" s="431">
        <f t="shared" si="55"/>
        <v>387</v>
      </c>
      <c r="M73" s="431">
        <f t="shared" si="56"/>
        <v>21</v>
      </c>
      <c r="N73" s="425">
        <f t="shared" si="8"/>
        <v>0</v>
      </c>
      <c r="O73" s="431"/>
      <c r="P73" s="431"/>
      <c r="Q73" s="431">
        <f t="shared" ref="Q73:Q75" si="60">+R73+S73</f>
        <v>408</v>
      </c>
      <c r="R73" s="460">
        <v>387</v>
      </c>
      <c r="S73" s="460">
        <v>21</v>
      </c>
      <c r="T73" s="431"/>
      <c r="U73" s="460"/>
      <c r="V73" s="460"/>
      <c r="W73" s="431"/>
      <c r="X73" s="460"/>
      <c r="Y73" s="460"/>
      <c r="Z73" s="431"/>
      <c r="AA73" s="431"/>
      <c r="AB73" s="15"/>
    </row>
    <row r="74" spans="1:31" ht="30" hidden="1">
      <c r="A74" s="19">
        <f t="shared" si="58"/>
        <v>5</v>
      </c>
      <c r="B74" s="320" t="s">
        <v>160</v>
      </c>
      <c r="C74" s="19" t="s">
        <v>161</v>
      </c>
      <c r="D74" s="19"/>
      <c r="E74" s="19" t="s">
        <v>162</v>
      </c>
      <c r="F74" s="19" t="s">
        <v>53</v>
      </c>
      <c r="G74" s="425">
        <f t="shared" si="14"/>
        <v>996</v>
      </c>
      <c r="H74" s="425">
        <v>950</v>
      </c>
      <c r="I74" s="425">
        <v>46</v>
      </c>
      <c r="J74" s="431">
        <v>0</v>
      </c>
      <c r="K74" s="431">
        <f t="shared" si="54"/>
        <v>789.1644</v>
      </c>
      <c r="L74" s="431">
        <f t="shared" si="55"/>
        <v>749.1644</v>
      </c>
      <c r="M74" s="431">
        <f t="shared" si="56"/>
        <v>40</v>
      </c>
      <c r="N74" s="425">
        <f t="shared" si="8"/>
        <v>0</v>
      </c>
      <c r="O74" s="431"/>
      <c r="P74" s="431"/>
      <c r="Q74" s="431">
        <f t="shared" si="60"/>
        <v>789.1644</v>
      </c>
      <c r="R74" s="460">
        <f>774-24.8356</f>
        <v>749.1644</v>
      </c>
      <c r="S74" s="460">
        <v>40</v>
      </c>
      <c r="T74" s="431"/>
      <c r="U74" s="460"/>
      <c r="V74" s="460"/>
      <c r="W74" s="431"/>
      <c r="X74" s="460"/>
      <c r="Y74" s="460"/>
      <c r="Z74" s="431"/>
      <c r="AA74" s="431"/>
      <c r="AB74" s="15"/>
    </row>
    <row r="75" spans="1:31" ht="30" hidden="1">
      <c r="A75" s="19">
        <f t="shared" si="58"/>
        <v>6</v>
      </c>
      <c r="B75" s="320" t="s">
        <v>163</v>
      </c>
      <c r="C75" s="19" t="s">
        <v>164</v>
      </c>
      <c r="D75" s="19"/>
      <c r="E75" s="19" t="s">
        <v>165</v>
      </c>
      <c r="F75" s="19" t="s">
        <v>53</v>
      </c>
      <c r="G75" s="425">
        <f t="shared" si="14"/>
        <v>499</v>
      </c>
      <c r="H75" s="425">
        <v>475</v>
      </c>
      <c r="I75" s="425">
        <v>24</v>
      </c>
      <c r="J75" s="431">
        <v>0</v>
      </c>
      <c r="K75" s="431">
        <f t="shared" si="54"/>
        <v>408.86</v>
      </c>
      <c r="L75" s="431">
        <f t="shared" si="55"/>
        <v>386.5</v>
      </c>
      <c r="M75" s="431">
        <f t="shared" si="56"/>
        <v>22.36</v>
      </c>
      <c r="N75" s="425">
        <f t="shared" si="8"/>
        <v>0</v>
      </c>
      <c r="O75" s="431"/>
      <c r="P75" s="431"/>
      <c r="Q75" s="431">
        <f t="shared" si="60"/>
        <v>408.86</v>
      </c>
      <c r="R75" s="460">
        <v>386.5</v>
      </c>
      <c r="S75" s="460">
        <v>22.36</v>
      </c>
      <c r="T75" s="431"/>
      <c r="U75" s="460"/>
      <c r="V75" s="460"/>
      <c r="W75" s="431"/>
      <c r="X75" s="460"/>
      <c r="Y75" s="460"/>
      <c r="Z75" s="431"/>
      <c r="AA75" s="431"/>
      <c r="AB75" s="15"/>
    </row>
    <row r="76" spans="1:31" ht="30" hidden="1">
      <c r="A76" s="19">
        <f t="shared" si="58"/>
        <v>7</v>
      </c>
      <c r="B76" s="320" t="s">
        <v>169</v>
      </c>
      <c r="C76" s="19" t="s">
        <v>170</v>
      </c>
      <c r="D76" s="19"/>
      <c r="E76" s="19" t="s">
        <v>171</v>
      </c>
      <c r="F76" s="19" t="s">
        <v>54</v>
      </c>
      <c r="G76" s="425">
        <f t="shared" si="14"/>
        <v>706</v>
      </c>
      <c r="H76" s="425">
        <v>672</v>
      </c>
      <c r="I76" s="425">
        <v>34</v>
      </c>
      <c r="J76" s="431">
        <v>0</v>
      </c>
      <c r="K76" s="431">
        <f t="shared" si="54"/>
        <v>627.20000000000005</v>
      </c>
      <c r="L76" s="431">
        <f t="shared" si="55"/>
        <v>582.70000000000005</v>
      </c>
      <c r="M76" s="431">
        <f t="shared" si="56"/>
        <v>44.5</v>
      </c>
      <c r="N76" s="425">
        <f t="shared" si="8"/>
        <v>0</v>
      </c>
      <c r="O76" s="431"/>
      <c r="P76" s="431"/>
      <c r="Q76" s="431"/>
      <c r="R76" s="460"/>
      <c r="S76" s="460"/>
      <c r="T76" s="431">
        <f t="shared" ref="T76" si="61">+U76+V76</f>
        <v>627.20000000000005</v>
      </c>
      <c r="U76" s="460">
        <v>582.70000000000005</v>
      </c>
      <c r="V76" s="460">
        <v>44.5</v>
      </c>
      <c r="W76" s="431"/>
      <c r="X76" s="460"/>
      <c r="Y76" s="460"/>
      <c r="Z76" s="431"/>
      <c r="AA76" s="431"/>
      <c r="AB76" s="15"/>
    </row>
    <row r="77" spans="1:31" s="480" customFormat="1" ht="60" hidden="1">
      <c r="A77" s="19">
        <f t="shared" si="58"/>
        <v>8</v>
      </c>
      <c r="B77" s="476" t="s">
        <v>1125</v>
      </c>
      <c r="C77" s="475" t="s">
        <v>1126</v>
      </c>
      <c r="D77" s="475"/>
      <c r="E77" s="475" t="s">
        <v>174</v>
      </c>
      <c r="F77" s="475" t="s">
        <v>54</v>
      </c>
      <c r="G77" s="477">
        <f t="shared" si="14"/>
        <v>1420.25</v>
      </c>
      <c r="H77" s="477">
        <v>1351</v>
      </c>
      <c r="I77" s="477">
        <v>69.25</v>
      </c>
      <c r="J77" s="444">
        <v>0</v>
      </c>
      <c r="K77" s="431">
        <f t="shared" si="54"/>
        <v>1420.25</v>
      </c>
      <c r="L77" s="431">
        <f t="shared" si="55"/>
        <v>1351</v>
      </c>
      <c r="M77" s="431">
        <f t="shared" si="56"/>
        <v>69.25</v>
      </c>
      <c r="N77" s="425">
        <f t="shared" si="8"/>
        <v>0</v>
      </c>
      <c r="O77" s="444"/>
      <c r="P77" s="444"/>
      <c r="Q77" s="444"/>
      <c r="R77" s="444"/>
      <c r="S77" s="444"/>
      <c r="T77" s="444">
        <f t="shared" ref="T77:T79" si="62">+U77+V77</f>
        <v>1420.25</v>
      </c>
      <c r="U77" s="444">
        <v>1351</v>
      </c>
      <c r="V77" s="444">
        <v>69.25</v>
      </c>
      <c r="W77" s="444"/>
      <c r="X77" s="444"/>
      <c r="Y77" s="444"/>
      <c r="Z77" s="444"/>
      <c r="AA77" s="444"/>
      <c r="AB77" s="478"/>
      <c r="AC77" s="479"/>
      <c r="AD77" s="479"/>
      <c r="AE77" s="479"/>
    </row>
    <row r="78" spans="1:31" s="480" customFormat="1" ht="30" hidden="1">
      <c r="A78" s="19">
        <f t="shared" si="58"/>
        <v>9</v>
      </c>
      <c r="B78" s="476" t="s">
        <v>1127</v>
      </c>
      <c r="C78" s="475" t="s">
        <v>1128</v>
      </c>
      <c r="D78" s="475"/>
      <c r="E78" s="475" t="s">
        <v>176</v>
      </c>
      <c r="F78" s="475" t="s">
        <v>54</v>
      </c>
      <c r="G78" s="477">
        <f t="shared" si="14"/>
        <v>158.5</v>
      </c>
      <c r="H78" s="477">
        <v>150</v>
      </c>
      <c r="I78" s="477">
        <v>8.5</v>
      </c>
      <c r="J78" s="444">
        <v>0</v>
      </c>
      <c r="K78" s="431">
        <f t="shared" si="54"/>
        <v>158.5</v>
      </c>
      <c r="L78" s="431">
        <f t="shared" si="55"/>
        <v>150</v>
      </c>
      <c r="M78" s="431">
        <f t="shared" si="56"/>
        <v>8.5</v>
      </c>
      <c r="N78" s="425">
        <f t="shared" si="8"/>
        <v>0</v>
      </c>
      <c r="O78" s="444"/>
      <c r="P78" s="444"/>
      <c r="Q78" s="444"/>
      <c r="R78" s="444"/>
      <c r="S78" s="444"/>
      <c r="T78" s="444">
        <f t="shared" si="62"/>
        <v>158.5</v>
      </c>
      <c r="U78" s="444">
        <v>150</v>
      </c>
      <c r="V78" s="444">
        <v>8.5</v>
      </c>
      <c r="W78" s="444"/>
      <c r="X78" s="444"/>
      <c r="Y78" s="444"/>
      <c r="Z78" s="444"/>
      <c r="AA78" s="444"/>
      <c r="AB78" s="478"/>
      <c r="AC78" s="479"/>
      <c r="AD78" s="479"/>
      <c r="AE78" s="479"/>
    </row>
    <row r="79" spans="1:31" s="480" customFormat="1" ht="75" hidden="1">
      <c r="A79" s="19">
        <f t="shared" si="58"/>
        <v>10</v>
      </c>
      <c r="B79" s="476" t="s">
        <v>1129</v>
      </c>
      <c r="C79" s="475" t="s">
        <v>173</v>
      </c>
      <c r="D79" s="475"/>
      <c r="E79" s="131" t="s">
        <v>178</v>
      </c>
      <c r="F79" s="475" t="s">
        <v>54</v>
      </c>
      <c r="G79" s="477">
        <f t="shared" si="14"/>
        <v>274</v>
      </c>
      <c r="H79" s="477">
        <v>260</v>
      </c>
      <c r="I79" s="477">
        <v>14</v>
      </c>
      <c r="J79" s="444">
        <v>0</v>
      </c>
      <c r="K79" s="431">
        <f t="shared" si="54"/>
        <v>274</v>
      </c>
      <c r="L79" s="431">
        <f t="shared" si="55"/>
        <v>260</v>
      </c>
      <c r="M79" s="431">
        <f t="shared" si="56"/>
        <v>14</v>
      </c>
      <c r="N79" s="425">
        <f t="shared" si="8"/>
        <v>0</v>
      </c>
      <c r="O79" s="444"/>
      <c r="P79" s="444"/>
      <c r="Q79" s="444"/>
      <c r="R79" s="444"/>
      <c r="S79" s="444"/>
      <c r="T79" s="444">
        <f t="shared" si="62"/>
        <v>274</v>
      </c>
      <c r="U79" s="444">
        <v>260</v>
      </c>
      <c r="V79" s="444">
        <v>14</v>
      </c>
      <c r="W79" s="444"/>
      <c r="X79" s="444"/>
      <c r="Y79" s="444"/>
      <c r="Z79" s="444"/>
      <c r="AA79" s="444"/>
      <c r="AB79" s="478"/>
      <c r="AC79" s="479"/>
      <c r="AD79" s="479"/>
      <c r="AE79" s="479"/>
    </row>
    <row r="80" spans="1:31" ht="30" hidden="1">
      <c r="A80" s="19">
        <f t="shared" si="58"/>
        <v>11</v>
      </c>
      <c r="B80" s="320" t="s">
        <v>179</v>
      </c>
      <c r="C80" s="19" t="s">
        <v>58</v>
      </c>
      <c r="D80" s="19"/>
      <c r="E80" s="19" t="s">
        <v>180</v>
      </c>
      <c r="F80" s="19" t="s">
        <v>55</v>
      </c>
      <c r="G80" s="425">
        <f t="shared" si="14"/>
        <v>996</v>
      </c>
      <c r="H80" s="425">
        <v>950</v>
      </c>
      <c r="I80" s="425">
        <v>46</v>
      </c>
      <c r="J80" s="431">
        <v>0</v>
      </c>
      <c r="K80" s="431">
        <f t="shared" si="54"/>
        <v>0</v>
      </c>
      <c r="L80" s="431">
        <f t="shared" si="55"/>
        <v>0</v>
      </c>
      <c r="M80" s="431">
        <f t="shared" si="56"/>
        <v>0</v>
      </c>
      <c r="N80" s="425">
        <f t="shared" si="8"/>
        <v>0</v>
      </c>
      <c r="O80" s="431"/>
      <c r="P80" s="431"/>
      <c r="Q80" s="431"/>
      <c r="R80" s="460"/>
      <c r="S80" s="460"/>
      <c r="T80" s="431"/>
      <c r="U80" s="460"/>
      <c r="V80" s="460"/>
      <c r="W80" s="425">
        <f t="shared" ref="W80:W83" si="63">X80+Y80</f>
        <v>996</v>
      </c>
      <c r="X80" s="425">
        <v>950</v>
      </c>
      <c r="Y80" s="425">
        <v>46</v>
      </c>
      <c r="Z80" s="431"/>
      <c r="AA80" s="431"/>
      <c r="AB80" s="15"/>
    </row>
    <row r="81" spans="1:31" ht="75" hidden="1">
      <c r="A81" s="19">
        <f t="shared" si="58"/>
        <v>12</v>
      </c>
      <c r="B81" s="320" t="s">
        <v>181</v>
      </c>
      <c r="C81" s="19" t="s">
        <v>182</v>
      </c>
      <c r="D81" s="19"/>
      <c r="E81" s="19" t="s">
        <v>151</v>
      </c>
      <c r="F81" s="19" t="s">
        <v>55</v>
      </c>
      <c r="G81" s="425">
        <f t="shared" si="14"/>
        <v>996</v>
      </c>
      <c r="H81" s="425">
        <v>950</v>
      </c>
      <c r="I81" s="425">
        <v>46</v>
      </c>
      <c r="J81" s="431">
        <v>0</v>
      </c>
      <c r="K81" s="431">
        <f t="shared" si="54"/>
        <v>0</v>
      </c>
      <c r="L81" s="431">
        <f t="shared" si="55"/>
        <v>0</v>
      </c>
      <c r="M81" s="431">
        <f t="shared" si="56"/>
        <v>0</v>
      </c>
      <c r="N81" s="425">
        <f t="shared" si="8"/>
        <v>0</v>
      </c>
      <c r="O81" s="431"/>
      <c r="P81" s="431"/>
      <c r="Q81" s="431"/>
      <c r="R81" s="460"/>
      <c r="S81" s="460"/>
      <c r="T81" s="431"/>
      <c r="U81" s="460"/>
      <c r="V81" s="460"/>
      <c r="W81" s="425">
        <f t="shared" si="63"/>
        <v>996</v>
      </c>
      <c r="X81" s="425">
        <v>950</v>
      </c>
      <c r="Y81" s="425">
        <v>46</v>
      </c>
      <c r="Z81" s="431"/>
      <c r="AA81" s="431"/>
      <c r="AB81" s="15"/>
    </row>
    <row r="82" spans="1:31" ht="75" hidden="1">
      <c r="A82" s="19">
        <f t="shared" si="58"/>
        <v>13</v>
      </c>
      <c r="B82" s="320" t="s">
        <v>183</v>
      </c>
      <c r="C82" s="19" t="s">
        <v>184</v>
      </c>
      <c r="D82" s="19"/>
      <c r="E82" s="19" t="s">
        <v>151</v>
      </c>
      <c r="F82" s="19" t="s">
        <v>55</v>
      </c>
      <c r="G82" s="425">
        <f t="shared" si="14"/>
        <v>741.8</v>
      </c>
      <c r="H82" s="425">
        <v>706.8</v>
      </c>
      <c r="I82" s="425">
        <v>35</v>
      </c>
      <c r="J82" s="431">
        <v>0</v>
      </c>
      <c r="K82" s="431">
        <f t="shared" si="54"/>
        <v>0</v>
      </c>
      <c r="L82" s="431">
        <f t="shared" si="55"/>
        <v>0</v>
      </c>
      <c r="M82" s="431">
        <f t="shared" si="56"/>
        <v>0</v>
      </c>
      <c r="N82" s="425">
        <f t="shared" si="8"/>
        <v>0</v>
      </c>
      <c r="O82" s="431"/>
      <c r="P82" s="431"/>
      <c r="Q82" s="431"/>
      <c r="R82" s="460"/>
      <c r="S82" s="460"/>
      <c r="T82" s="431"/>
      <c r="U82" s="460"/>
      <c r="V82" s="460"/>
      <c r="W82" s="425">
        <f t="shared" si="63"/>
        <v>741.8</v>
      </c>
      <c r="X82" s="425">
        <v>706.8</v>
      </c>
      <c r="Y82" s="425">
        <v>35</v>
      </c>
      <c r="Z82" s="431"/>
      <c r="AA82" s="431"/>
      <c r="AB82" s="15"/>
    </row>
    <row r="83" spans="1:31" ht="30" hidden="1">
      <c r="A83" s="19"/>
      <c r="B83" s="320" t="s">
        <v>1142</v>
      </c>
      <c r="C83" s="19" t="s">
        <v>1143</v>
      </c>
      <c r="D83" s="19"/>
      <c r="E83" s="19"/>
      <c r="F83" s="19" t="s">
        <v>55</v>
      </c>
      <c r="G83" s="425"/>
      <c r="H83" s="425"/>
      <c r="I83" s="425"/>
      <c r="J83" s="431"/>
      <c r="K83" s="431"/>
      <c r="L83" s="431"/>
      <c r="M83" s="431"/>
      <c r="N83" s="425"/>
      <c r="O83" s="431"/>
      <c r="P83" s="431"/>
      <c r="Q83" s="431"/>
      <c r="R83" s="460"/>
      <c r="S83" s="460"/>
      <c r="T83" s="431"/>
      <c r="U83" s="460"/>
      <c r="V83" s="460"/>
      <c r="W83" s="425">
        <f t="shared" si="63"/>
        <v>648.77559999999994</v>
      </c>
      <c r="X83" s="460">
        <v>642.63559999999995</v>
      </c>
      <c r="Y83" s="460">
        <v>6.14</v>
      </c>
      <c r="Z83" s="431"/>
      <c r="AA83" s="431"/>
      <c r="AB83" s="15"/>
    </row>
    <row r="84" spans="1:31" s="14" customFormat="1" ht="23.25" customHeight="1">
      <c r="A84" s="4" t="s">
        <v>992</v>
      </c>
      <c r="B84" s="483" t="s">
        <v>186</v>
      </c>
      <c r="C84" s="402"/>
      <c r="D84" s="402"/>
      <c r="E84" s="401">
        <v>0</v>
      </c>
      <c r="F84" s="401"/>
      <c r="G84" s="426">
        <f t="shared" ref="G84:V84" si="64">SUM(G85:G103)</f>
        <v>10075.5</v>
      </c>
      <c r="H84" s="426">
        <f t="shared" si="64"/>
        <v>9595.69</v>
      </c>
      <c r="I84" s="426">
        <f t="shared" si="64"/>
        <v>479.81000000000006</v>
      </c>
      <c r="J84" s="426">
        <f t="shared" si="64"/>
        <v>0</v>
      </c>
      <c r="K84" s="426">
        <f t="shared" si="64"/>
        <v>6717.5758400000004</v>
      </c>
      <c r="L84" s="426">
        <f t="shared" si="64"/>
        <v>6370.3658400000004</v>
      </c>
      <c r="M84" s="426">
        <f t="shared" si="64"/>
        <v>347.21</v>
      </c>
      <c r="N84" s="426">
        <f t="shared" si="64"/>
        <v>1813.4</v>
      </c>
      <c r="O84" s="426">
        <f t="shared" si="64"/>
        <v>1727.04</v>
      </c>
      <c r="P84" s="426">
        <f t="shared" si="64"/>
        <v>86.36</v>
      </c>
      <c r="Q84" s="426">
        <f t="shared" si="64"/>
        <v>2430.8758399999997</v>
      </c>
      <c r="R84" s="426">
        <f t="shared" si="64"/>
        <v>2305.9258399999999</v>
      </c>
      <c r="S84" s="426">
        <f t="shared" si="64"/>
        <v>124.95</v>
      </c>
      <c r="T84" s="426">
        <f t="shared" si="64"/>
        <v>2473.3000000000002</v>
      </c>
      <c r="U84" s="426">
        <f t="shared" si="64"/>
        <v>2337.4</v>
      </c>
      <c r="V84" s="426">
        <f t="shared" si="64"/>
        <v>135.9</v>
      </c>
      <c r="W84" s="426">
        <f>SUM(W85:W104)</f>
        <v>3348.5499999999997</v>
      </c>
      <c r="X84" s="426">
        <f>SUM(X85:X104)</f>
        <v>3215.95</v>
      </c>
      <c r="Y84" s="426">
        <f>SUM(Y85:Y104)</f>
        <v>132.6</v>
      </c>
      <c r="Z84" s="426"/>
      <c r="AA84" s="426">
        <f>SUM(AA85:AA103)</f>
        <v>0</v>
      </c>
      <c r="AB84" s="16"/>
      <c r="AC84" s="357">
        <f>+'NĂM 2022'!K42+'NĂM 2023'!N40+'NĂM 2024'!J42+'NĂM 2025'!J39</f>
        <v>10075.540000000001</v>
      </c>
      <c r="AD84" s="357">
        <f>+'NĂM 2022'!L42+'NĂM 2023'!O40+'NĂM 2024'!K42+'NĂM 2025'!K39</f>
        <v>9595.74</v>
      </c>
      <c r="AE84" s="357">
        <f>+'NĂM 2022'!M42+'NĂM 2023'!P40+'NĂM 2024'!L42+'NĂM 2025'!L39</f>
        <v>479.8</v>
      </c>
    </row>
    <row r="85" spans="1:31" s="143" customFormat="1" ht="75" hidden="1">
      <c r="A85" s="138">
        <v>1</v>
      </c>
      <c r="B85" s="321" t="s">
        <v>187</v>
      </c>
      <c r="C85" s="138" t="s">
        <v>188</v>
      </c>
      <c r="D85" s="138"/>
      <c r="E85" s="138" t="s">
        <v>189</v>
      </c>
      <c r="F85" s="139" t="s">
        <v>52</v>
      </c>
      <c r="G85" s="427">
        <f t="shared" si="14"/>
        <v>395.85</v>
      </c>
      <c r="H85" s="427">
        <v>377</v>
      </c>
      <c r="I85" s="427">
        <v>18.850000000000001</v>
      </c>
      <c r="J85" s="428"/>
      <c r="K85" s="428">
        <f>+L85+M85</f>
        <v>395.85</v>
      </c>
      <c r="L85" s="428">
        <f>+O85+R85+U85</f>
        <v>377</v>
      </c>
      <c r="M85" s="428">
        <f>+P85+S85+V85</f>
        <v>18.850000000000001</v>
      </c>
      <c r="N85" s="425">
        <f t="shared" si="8"/>
        <v>395.85</v>
      </c>
      <c r="O85" s="427">
        <v>377</v>
      </c>
      <c r="P85" s="427">
        <v>18.850000000000001</v>
      </c>
      <c r="Q85" s="427"/>
      <c r="R85" s="458"/>
      <c r="S85" s="458"/>
      <c r="T85" s="427"/>
      <c r="U85" s="458"/>
      <c r="V85" s="458"/>
      <c r="W85" s="427"/>
      <c r="X85" s="458"/>
      <c r="Y85" s="458"/>
      <c r="Z85" s="427"/>
      <c r="AA85" s="428"/>
      <c r="AB85" s="142"/>
      <c r="AC85" s="358">
        <f>+G84-K84</f>
        <v>3357.9241599999996</v>
      </c>
      <c r="AD85" s="358">
        <f>+H84-L84</f>
        <v>3225.3241600000001</v>
      </c>
      <c r="AE85" s="358">
        <f>+I84-M84</f>
        <v>132.60000000000008</v>
      </c>
    </row>
    <row r="86" spans="1:31" s="143" customFormat="1" ht="75" hidden="1">
      <c r="A86" s="138">
        <v>2</v>
      </c>
      <c r="B86" s="322" t="s">
        <v>190</v>
      </c>
      <c r="C86" s="144" t="s">
        <v>191</v>
      </c>
      <c r="D86" s="144"/>
      <c r="E86" s="144" t="s">
        <v>192</v>
      </c>
      <c r="F86" s="139" t="s">
        <v>52</v>
      </c>
      <c r="G86" s="427">
        <f t="shared" si="14"/>
        <v>577.5</v>
      </c>
      <c r="H86" s="427">
        <v>550</v>
      </c>
      <c r="I86" s="427">
        <v>27.5</v>
      </c>
      <c r="J86" s="428"/>
      <c r="K86" s="428">
        <f t="shared" ref="K86:K103" si="65">+L86+M86</f>
        <v>577.5</v>
      </c>
      <c r="L86" s="428">
        <f t="shared" ref="L86:L103" si="66">+O86+R86+U86</f>
        <v>550</v>
      </c>
      <c r="M86" s="428">
        <f t="shared" ref="M86:M103" si="67">+P86+S86+V86</f>
        <v>27.5</v>
      </c>
      <c r="N86" s="425">
        <f t="shared" si="8"/>
        <v>577.5</v>
      </c>
      <c r="O86" s="427">
        <v>550</v>
      </c>
      <c r="P86" s="427">
        <v>27.5</v>
      </c>
      <c r="Q86" s="427"/>
      <c r="R86" s="458"/>
      <c r="S86" s="458"/>
      <c r="T86" s="427"/>
      <c r="U86" s="458"/>
      <c r="V86" s="458"/>
      <c r="W86" s="427"/>
      <c r="X86" s="458"/>
      <c r="Y86" s="458"/>
      <c r="Z86" s="427"/>
      <c r="AA86" s="428"/>
      <c r="AB86" s="142"/>
      <c r="AC86" s="443">
        <f>+AC85-W84</f>
        <v>9.3741599999998471</v>
      </c>
      <c r="AD86" s="443">
        <f t="shared" ref="AD86:AE86" si="68">+AD85-X84</f>
        <v>9.3741600000003018</v>
      </c>
      <c r="AE86" s="443">
        <f t="shared" si="68"/>
        <v>0</v>
      </c>
    </row>
    <row r="87" spans="1:31" s="143" customFormat="1" ht="75" hidden="1">
      <c r="A87" s="138">
        <v>3</v>
      </c>
      <c r="B87" s="321" t="s">
        <v>193</v>
      </c>
      <c r="C87" s="138" t="s">
        <v>194</v>
      </c>
      <c r="D87" s="138"/>
      <c r="E87" s="138" t="s">
        <v>110</v>
      </c>
      <c r="F87" s="139" t="s">
        <v>52</v>
      </c>
      <c r="G87" s="427">
        <f t="shared" si="14"/>
        <v>840.05</v>
      </c>
      <c r="H87" s="427">
        <v>800.04</v>
      </c>
      <c r="I87" s="427">
        <v>40.01</v>
      </c>
      <c r="J87" s="428"/>
      <c r="K87" s="428">
        <f t="shared" si="65"/>
        <v>840.05</v>
      </c>
      <c r="L87" s="428">
        <f t="shared" si="66"/>
        <v>800.04</v>
      </c>
      <c r="M87" s="428">
        <f t="shared" si="67"/>
        <v>40.01</v>
      </c>
      <c r="N87" s="425">
        <f t="shared" si="8"/>
        <v>840.05</v>
      </c>
      <c r="O87" s="427">
        <v>800.04</v>
      </c>
      <c r="P87" s="427">
        <v>40.01</v>
      </c>
      <c r="Q87" s="427"/>
      <c r="R87" s="458"/>
      <c r="S87" s="458"/>
      <c r="T87" s="427"/>
      <c r="U87" s="458"/>
      <c r="V87" s="458"/>
      <c r="W87" s="427"/>
      <c r="X87" s="458"/>
      <c r="Y87" s="458"/>
      <c r="Z87" s="427"/>
      <c r="AA87" s="428"/>
      <c r="AB87" s="142"/>
      <c r="AC87" s="358"/>
      <c r="AD87" s="358"/>
      <c r="AE87" s="358"/>
    </row>
    <row r="88" spans="1:31" ht="75" hidden="1">
      <c r="A88" s="8">
        <v>4</v>
      </c>
      <c r="B88" s="319" t="s">
        <v>195</v>
      </c>
      <c r="C88" s="8" t="s">
        <v>196</v>
      </c>
      <c r="D88" s="8"/>
      <c r="E88" s="20" t="s">
        <v>798</v>
      </c>
      <c r="F88" s="19" t="s">
        <v>53</v>
      </c>
      <c r="G88" s="425">
        <f t="shared" si="14"/>
        <v>414.75</v>
      </c>
      <c r="H88" s="425">
        <v>395</v>
      </c>
      <c r="I88" s="425">
        <f>H88*5%</f>
        <v>19.75</v>
      </c>
      <c r="J88" s="431"/>
      <c r="K88" s="428">
        <f t="shared" si="65"/>
        <v>268.75</v>
      </c>
      <c r="L88" s="428">
        <f t="shared" si="66"/>
        <v>255</v>
      </c>
      <c r="M88" s="428">
        <f t="shared" si="67"/>
        <v>13.75</v>
      </c>
      <c r="N88" s="425">
        <f t="shared" si="8"/>
        <v>0</v>
      </c>
      <c r="O88" s="431"/>
      <c r="P88" s="431"/>
      <c r="Q88" s="431">
        <f>+R88+S88</f>
        <v>268.75</v>
      </c>
      <c r="R88" s="460">
        <v>255</v>
      </c>
      <c r="S88" s="460">
        <v>13.75</v>
      </c>
      <c r="T88" s="431"/>
      <c r="U88" s="460"/>
      <c r="V88" s="460"/>
      <c r="W88" s="431"/>
      <c r="X88" s="460"/>
      <c r="Y88" s="460"/>
      <c r="Z88" s="431"/>
      <c r="AA88" s="431"/>
      <c r="AB88" s="8"/>
    </row>
    <row r="89" spans="1:31" ht="75" hidden="1">
      <c r="A89" s="8">
        <v>5</v>
      </c>
      <c r="B89" s="319" t="s">
        <v>198</v>
      </c>
      <c r="C89" s="8" t="s">
        <v>199</v>
      </c>
      <c r="D89" s="8"/>
      <c r="E89" s="20" t="s">
        <v>200</v>
      </c>
      <c r="F89" s="19" t="s">
        <v>53</v>
      </c>
      <c r="G89" s="425">
        <f t="shared" ref="G89:G162" si="69">H89+I89</f>
        <v>1575</v>
      </c>
      <c r="H89" s="425">
        <v>1500</v>
      </c>
      <c r="I89" s="425">
        <v>75</v>
      </c>
      <c r="J89" s="431">
        <v>0</v>
      </c>
      <c r="K89" s="428">
        <f t="shared" si="65"/>
        <v>1518.9258399999999</v>
      </c>
      <c r="L89" s="428">
        <f t="shared" si="66"/>
        <v>1440.6258399999999</v>
      </c>
      <c r="M89" s="428">
        <f t="shared" si="67"/>
        <v>78.3</v>
      </c>
      <c r="N89" s="425">
        <f t="shared" ref="N89:N162" si="70">O89+P89</f>
        <v>0</v>
      </c>
      <c r="O89" s="431"/>
      <c r="P89" s="431"/>
      <c r="Q89" s="431">
        <f>+R89+S89</f>
        <v>1518.9258399999999</v>
      </c>
      <c r="R89" s="460">
        <f>1450-9.37416</f>
        <v>1440.6258399999999</v>
      </c>
      <c r="S89" s="460">
        <v>78.3</v>
      </c>
      <c r="T89" s="431"/>
      <c r="U89" s="460"/>
      <c r="V89" s="460"/>
      <c r="W89" s="431"/>
      <c r="X89" s="460"/>
      <c r="Y89" s="460"/>
      <c r="Z89" s="431"/>
      <c r="AA89" s="431"/>
      <c r="AB89" s="8"/>
    </row>
    <row r="90" spans="1:31" ht="30" hidden="1">
      <c r="A90" s="8">
        <v>6</v>
      </c>
      <c r="B90" s="319" t="s">
        <v>799</v>
      </c>
      <c r="C90" s="8" t="s">
        <v>800</v>
      </c>
      <c r="D90" s="8"/>
      <c r="E90" s="8" t="s">
        <v>801</v>
      </c>
      <c r="F90" s="19" t="s">
        <v>53</v>
      </c>
      <c r="G90" s="425">
        <f>H90+I90</f>
        <v>504</v>
      </c>
      <c r="H90" s="425">
        <v>480</v>
      </c>
      <c r="I90" s="425">
        <f>H90*5%</f>
        <v>24</v>
      </c>
      <c r="J90" s="431"/>
      <c r="K90" s="428">
        <f t="shared" si="65"/>
        <v>400.5</v>
      </c>
      <c r="L90" s="428">
        <f t="shared" si="66"/>
        <v>380</v>
      </c>
      <c r="M90" s="428">
        <f t="shared" si="67"/>
        <v>20.5</v>
      </c>
      <c r="N90" s="425">
        <f t="shared" si="70"/>
        <v>0</v>
      </c>
      <c r="O90" s="431"/>
      <c r="P90" s="431"/>
      <c r="Q90" s="431">
        <f>+R90+S90</f>
        <v>400.5</v>
      </c>
      <c r="R90" s="460">
        <v>380</v>
      </c>
      <c r="S90" s="460">
        <v>20.5</v>
      </c>
      <c r="T90" s="431"/>
      <c r="U90" s="460"/>
      <c r="V90" s="460"/>
      <c r="W90" s="431"/>
      <c r="X90" s="460"/>
      <c r="Y90" s="460"/>
      <c r="Z90" s="431"/>
      <c r="AA90" s="431"/>
      <c r="AB90" s="15"/>
    </row>
    <row r="91" spans="1:31" ht="75" hidden="1">
      <c r="A91" s="8">
        <v>7</v>
      </c>
      <c r="B91" s="319" t="s">
        <v>209</v>
      </c>
      <c r="C91" s="8" t="s">
        <v>210</v>
      </c>
      <c r="D91" s="8"/>
      <c r="E91" s="8" t="s">
        <v>211</v>
      </c>
      <c r="F91" s="19" t="s">
        <v>53</v>
      </c>
      <c r="G91" s="425">
        <f>H91+I91</f>
        <v>315</v>
      </c>
      <c r="H91" s="425">
        <v>300</v>
      </c>
      <c r="I91" s="425">
        <f>H91*5%</f>
        <v>15</v>
      </c>
      <c r="J91" s="431"/>
      <c r="K91" s="428">
        <f t="shared" si="65"/>
        <v>242.70000000000002</v>
      </c>
      <c r="L91" s="428">
        <f t="shared" si="66"/>
        <v>230.3</v>
      </c>
      <c r="M91" s="428">
        <f t="shared" si="67"/>
        <v>12.4</v>
      </c>
      <c r="N91" s="425"/>
      <c r="O91" s="431"/>
      <c r="P91" s="431"/>
      <c r="Q91" s="431">
        <f>+R91+S91</f>
        <v>242.70000000000002</v>
      </c>
      <c r="R91" s="460">
        <v>230.3</v>
      </c>
      <c r="S91" s="460">
        <v>12.4</v>
      </c>
      <c r="T91" s="431"/>
      <c r="U91" s="460"/>
      <c r="V91" s="460"/>
      <c r="W91" s="431"/>
      <c r="X91" s="460"/>
      <c r="Y91" s="460"/>
      <c r="Z91" s="431"/>
      <c r="AA91" s="431"/>
      <c r="AB91" s="15"/>
    </row>
    <row r="92" spans="1:31" ht="45" hidden="1">
      <c r="A92" s="8">
        <v>8</v>
      </c>
      <c r="B92" s="319" t="s">
        <v>203</v>
      </c>
      <c r="C92" s="8" t="s">
        <v>204</v>
      </c>
      <c r="D92" s="8"/>
      <c r="E92" s="8" t="s">
        <v>205</v>
      </c>
      <c r="F92" s="19" t="s">
        <v>54</v>
      </c>
      <c r="G92" s="425">
        <f t="shared" si="69"/>
        <v>630</v>
      </c>
      <c r="H92" s="425">
        <v>600</v>
      </c>
      <c r="I92" s="425">
        <f>H92*5%</f>
        <v>30</v>
      </c>
      <c r="J92" s="431">
        <v>0</v>
      </c>
      <c r="K92" s="428">
        <f t="shared" si="65"/>
        <v>450</v>
      </c>
      <c r="L92" s="428">
        <f t="shared" si="66"/>
        <v>425.3</v>
      </c>
      <c r="M92" s="428">
        <f t="shared" si="67"/>
        <v>24.7</v>
      </c>
      <c r="N92" s="425">
        <f t="shared" si="70"/>
        <v>0</v>
      </c>
      <c r="O92" s="431"/>
      <c r="P92" s="431"/>
      <c r="Q92" s="431"/>
      <c r="R92" s="460"/>
      <c r="S92" s="460"/>
      <c r="T92" s="431">
        <f>+U92+V92</f>
        <v>450</v>
      </c>
      <c r="U92" s="460">
        <v>425.3</v>
      </c>
      <c r="V92" s="460">
        <v>24.7</v>
      </c>
      <c r="W92" s="431"/>
      <c r="X92" s="460"/>
      <c r="Y92" s="460"/>
      <c r="Z92" s="431"/>
      <c r="AA92" s="431"/>
      <c r="AB92" s="8"/>
    </row>
    <row r="93" spans="1:31" ht="75" hidden="1">
      <c r="A93" s="8">
        <v>9</v>
      </c>
      <c r="B93" s="349" t="s">
        <v>206</v>
      </c>
      <c r="C93" s="8" t="s">
        <v>196</v>
      </c>
      <c r="D93" s="8"/>
      <c r="E93" s="8" t="s">
        <v>178</v>
      </c>
      <c r="F93" s="19" t="s">
        <v>54</v>
      </c>
      <c r="G93" s="425">
        <f t="shared" si="69"/>
        <v>210</v>
      </c>
      <c r="H93" s="425">
        <v>200</v>
      </c>
      <c r="I93" s="425">
        <v>10</v>
      </c>
      <c r="J93" s="431"/>
      <c r="K93" s="428">
        <f t="shared" ref="K93:K96" si="71">+L93+M93</f>
        <v>210</v>
      </c>
      <c r="L93" s="428">
        <f t="shared" ref="L93:L96" si="72">+O93+R93+U93</f>
        <v>198.5</v>
      </c>
      <c r="M93" s="428">
        <f t="shared" ref="M93:M96" si="73">+P93+S93+V93</f>
        <v>11.5</v>
      </c>
      <c r="N93" s="425">
        <f t="shared" si="70"/>
        <v>0</v>
      </c>
      <c r="O93" s="431"/>
      <c r="P93" s="431"/>
      <c r="Q93" s="470"/>
      <c r="R93" s="471"/>
      <c r="S93" s="471"/>
      <c r="T93" s="431">
        <f>+U93+V93</f>
        <v>210</v>
      </c>
      <c r="U93" s="460">
        <v>198.5</v>
      </c>
      <c r="V93" s="460">
        <v>11.5</v>
      </c>
      <c r="W93" s="431"/>
      <c r="X93" s="460"/>
      <c r="Y93" s="460"/>
      <c r="Z93" s="431"/>
      <c r="AA93" s="431"/>
      <c r="AB93" s="8"/>
    </row>
    <row r="94" spans="1:31" ht="75" hidden="1">
      <c r="A94" s="8">
        <v>10</v>
      </c>
      <c r="B94" s="349" t="s">
        <v>207</v>
      </c>
      <c r="C94" s="8" t="s">
        <v>194</v>
      </c>
      <c r="D94" s="8"/>
      <c r="E94" s="8" t="s">
        <v>208</v>
      </c>
      <c r="F94" s="19" t="s">
        <v>54</v>
      </c>
      <c r="G94" s="425">
        <f t="shared" si="69"/>
        <v>420</v>
      </c>
      <c r="H94" s="425">
        <v>400</v>
      </c>
      <c r="I94" s="425">
        <f>H94*5%</f>
        <v>20</v>
      </c>
      <c r="J94" s="431"/>
      <c r="K94" s="428">
        <f t="shared" si="71"/>
        <v>400</v>
      </c>
      <c r="L94" s="428">
        <f t="shared" si="72"/>
        <v>378</v>
      </c>
      <c r="M94" s="428">
        <f t="shared" si="73"/>
        <v>22</v>
      </c>
      <c r="N94" s="425">
        <f t="shared" si="70"/>
        <v>0</v>
      </c>
      <c r="O94" s="431"/>
      <c r="P94" s="431"/>
      <c r="Q94" s="470"/>
      <c r="R94" s="471"/>
      <c r="S94" s="471"/>
      <c r="T94" s="431">
        <f>+U94+V94</f>
        <v>400</v>
      </c>
      <c r="U94" s="460">
        <v>378</v>
      </c>
      <c r="V94" s="460">
        <v>22</v>
      </c>
      <c r="W94" s="431"/>
      <c r="X94" s="460"/>
      <c r="Y94" s="460"/>
      <c r="Z94" s="431"/>
      <c r="AA94" s="431"/>
      <c r="AB94" s="8"/>
    </row>
    <row r="95" spans="1:31" ht="60" hidden="1">
      <c r="A95" s="8">
        <v>11</v>
      </c>
      <c r="B95" s="319" t="s">
        <v>212</v>
      </c>
      <c r="C95" s="8" t="s">
        <v>213</v>
      </c>
      <c r="D95" s="8"/>
      <c r="E95" s="8" t="s">
        <v>214</v>
      </c>
      <c r="F95" s="19" t="s">
        <v>54</v>
      </c>
      <c r="G95" s="425">
        <f t="shared" si="69"/>
        <v>1260</v>
      </c>
      <c r="H95" s="425">
        <v>1200</v>
      </c>
      <c r="I95" s="425">
        <v>60</v>
      </c>
      <c r="J95" s="431"/>
      <c r="K95" s="428">
        <f t="shared" si="71"/>
        <v>1100</v>
      </c>
      <c r="L95" s="428">
        <f t="shared" si="72"/>
        <v>1039.5</v>
      </c>
      <c r="M95" s="428">
        <f t="shared" si="73"/>
        <v>60.5</v>
      </c>
      <c r="N95" s="425">
        <f t="shared" si="70"/>
        <v>0</v>
      </c>
      <c r="O95" s="431"/>
      <c r="P95" s="431"/>
      <c r="Q95" s="470"/>
      <c r="R95" s="471"/>
      <c r="S95" s="471"/>
      <c r="T95" s="431">
        <f t="shared" ref="T95:T96" si="74">+U95+V95</f>
        <v>1100</v>
      </c>
      <c r="U95" s="460">
        <v>1039.5</v>
      </c>
      <c r="V95" s="460">
        <v>60.5</v>
      </c>
      <c r="W95" s="431"/>
      <c r="X95" s="460"/>
      <c r="Y95" s="460"/>
      <c r="Z95" s="431"/>
      <c r="AA95" s="431"/>
      <c r="AB95" s="8"/>
    </row>
    <row r="96" spans="1:31" ht="45" hidden="1">
      <c r="A96" s="8">
        <v>12</v>
      </c>
      <c r="B96" s="319" t="s">
        <v>215</v>
      </c>
      <c r="C96" s="8" t="s">
        <v>210</v>
      </c>
      <c r="D96" s="8"/>
      <c r="E96" s="8" t="s">
        <v>216</v>
      </c>
      <c r="F96" s="19" t="s">
        <v>54</v>
      </c>
      <c r="G96" s="425">
        <f t="shared" si="69"/>
        <v>315</v>
      </c>
      <c r="H96" s="425">
        <v>300</v>
      </c>
      <c r="I96" s="425">
        <v>15</v>
      </c>
      <c r="J96" s="431"/>
      <c r="K96" s="428">
        <f t="shared" si="71"/>
        <v>313.3</v>
      </c>
      <c r="L96" s="428">
        <f t="shared" si="72"/>
        <v>296.10000000000002</v>
      </c>
      <c r="M96" s="428">
        <f t="shared" si="73"/>
        <v>17.2</v>
      </c>
      <c r="N96" s="425">
        <f t="shared" si="70"/>
        <v>0</v>
      </c>
      <c r="O96" s="431"/>
      <c r="P96" s="431"/>
      <c r="Q96" s="470"/>
      <c r="R96" s="471"/>
      <c r="S96" s="471"/>
      <c r="T96" s="431">
        <f t="shared" si="74"/>
        <v>313.3</v>
      </c>
      <c r="U96" s="460">
        <v>296.10000000000002</v>
      </c>
      <c r="V96" s="460">
        <v>17.2</v>
      </c>
      <c r="W96" s="431"/>
      <c r="X96" s="460"/>
      <c r="Y96" s="460"/>
      <c r="Z96" s="431"/>
      <c r="AA96" s="431"/>
      <c r="AB96" s="8"/>
    </row>
    <row r="97" spans="1:31" ht="45" hidden="1">
      <c r="A97" s="8">
        <v>13</v>
      </c>
      <c r="B97" s="371" t="s">
        <v>217</v>
      </c>
      <c r="C97" s="372" t="s">
        <v>218</v>
      </c>
      <c r="D97" s="372"/>
      <c r="E97" s="20" t="s">
        <v>219</v>
      </c>
      <c r="F97" s="19" t="s">
        <v>55</v>
      </c>
      <c r="G97" s="425">
        <f t="shared" si="69"/>
        <v>630</v>
      </c>
      <c r="H97" s="425">
        <v>600</v>
      </c>
      <c r="I97" s="425">
        <v>30</v>
      </c>
      <c r="J97" s="431"/>
      <c r="K97" s="428">
        <f t="shared" si="65"/>
        <v>0</v>
      </c>
      <c r="L97" s="428">
        <f t="shared" si="66"/>
        <v>0</v>
      </c>
      <c r="M97" s="428">
        <f t="shared" si="67"/>
        <v>0</v>
      </c>
      <c r="N97" s="425">
        <f t="shared" si="70"/>
        <v>0</v>
      </c>
      <c r="O97" s="431"/>
      <c r="P97" s="431"/>
      <c r="Q97" s="431"/>
      <c r="R97" s="460"/>
      <c r="S97" s="460"/>
      <c r="T97" s="431"/>
      <c r="U97" s="460"/>
      <c r="V97" s="460"/>
      <c r="W97" s="425">
        <f t="shared" ref="W97" si="75">X97+Y97</f>
        <v>630</v>
      </c>
      <c r="X97" s="425">
        <v>600</v>
      </c>
      <c r="Y97" s="425">
        <v>30</v>
      </c>
      <c r="Z97" s="431"/>
      <c r="AA97" s="431"/>
      <c r="AB97" s="8"/>
    </row>
    <row r="98" spans="1:31" ht="60" hidden="1">
      <c r="A98" s="8">
        <f>+A97+1</f>
        <v>14</v>
      </c>
      <c r="B98" s="472" t="s">
        <v>1113</v>
      </c>
      <c r="C98" s="473" t="s">
        <v>1114</v>
      </c>
      <c r="D98" s="9" t="s">
        <v>55</v>
      </c>
      <c r="E98" s="20" t="s">
        <v>221</v>
      </c>
      <c r="F98" s="9" t="s">
        <v>55</v>
      </c>
      <c r="G98" s="474">
        <f>+H98+I98</f>
        <v>550</v>
      </c>
      <c r="H98" s="474">
        <v>524.15</v>
      </c>
      <c r="I98" s="474">
        <v>25.85</v>
      </c>
      <c r="J98" s="431"/>
      <c r="K98" s="428">
        <f t="shared" si="65"/>
        <v>0</v>
      </c>
      <c r="L98" s="428">
        <f t="shared" si="66"/>
        <v>0</v>
      </c>
      <c r="M98" s="428">
        <f t="shared" si="67"/>
        <v>0</v>
      </c>
      <c r="N98" s="425">
        <f t="shared" si="70"/>
        <v>0</v>
      </c>
      <c r="O98" s="431"/>
      <c r="P98" s="431"/>
      <c r="Q98" s="431"/>
      <c r="R98" s="460"/>
      <c r="S98" s="460"/>
      <c r="T98" s="431"/>
      <c r="U98" s="460"/>
      <c r="V98" s="460"/>
      <c r="W98" s="474">
        <f>+X98+Y98</f>
        <v>550</v>
      </c>
      <c r="X98" s="474">
        <v>524.15</v>
      </c>
      <c r="Y98" s="474">
        <v>25.85</v>
      </c>
      <c r="Z98" s="431"/>
      <c r="AA98" s="431"/>
      <c r="AB98" s="8"/>
    </row>
    <row r="99" spans="1:31" ht="30" hidden="1">
      <c r="A99" s="8">
        <f t="shared" ref="A99:A104" si="76">+A98+1</f>
        <v>15</v>
      </c>
      <c r="B99" s="472" t="s">
        <v>1115</v>
      </c>
      <c r="C99" s="473" t="s">
        <v>1116</v>
      </c>
      <c r="D99" s="9" t="s">
        <v>55</v>
      </c>
      <c r="E99" s="20"/>
      <c r="F99" s="9" t="s">
        <v>55</v>
      </c>
      <c r="G99" s="474">
        <f t="shared" ref="G99:G102" si="77">+H99+I99</f>
        <v>200</v>
      </c>
      <c r="H99" s="474">
        <v>190.5</v>
      </c>
      <c r="I99" s="474">
        <v>9.5</v>
      </c>
      <c r="J99" s="431"/>
      <c r="K99" s="428"/>
      <c r="L99" s="428"/>
      <c r="M99" s="428"/>
      <c r="N99" s="425"/>
      <c r="O99" s="431"/>
      <c r="P99" s="431"/>
      <c r="Q99" s="431"/>
      <c r="R99" s="460"/>
      <c r="S99" s="460"/>
      <c r="T99" s="431"/>
      <c r="U99" s="460"/>
      <c r="V99" s="460"/>
      <c r="W99" s="474">
        <f t="shared" ref="W99:W102" si="78">+X99+Y99</f>
        <v>200</v>
      </c>
      <c r="X99" s="474">
        <v>190.5</v>
      </c>
      <c r="Y99" s="474">
        <v>9.5</v>
      </c>
      <c r="Z99" s="431"/>
      <c r="AA99" s="431"/>
      <c r="AB99" s="8"/>
    </row>
    <row r="100" spans="1:31" ht="45" hidden="1">
      <c r="A100" s="8">
        <f t="shared" si="76"/>
        <v>16</v>
      </c>
      <c r="B100" s="472" t="s">
        <v>1117</v>
      </c>
      <c r="C100" s="473" t="s">
        <v>1118</v>
      </c>
      <c r="D100" s="9" t="s">
        <v>55</v>
      </c>
      <c r="E100" s="20"/>
      <c r="F100" s="9" t="s">
        <v>55</v>
      </c>
      <c r="G100" s="474">
        <f t="shared" si="77"/>
        <v>200</v>
      </c>
      <c r="H100" s="474">
        <v>190.5</v>
      </c>
      <c r="I100" s="474">
        <v>9.5</v>
      </c>
      <c r="J100" s="431"/>
      <c r="K100" s="428"/>
      <c r="L100" s="428"/>
      <c r="M100" s="428"/>
      <c r="N100" s="425"/>
      <c r="O100" s="431"/>
      <c r="P100" s="431"/>
      <c r="Q100" s="431"/>
      <c r="R100" s="460"/>
      <c r="S100" s="460"/>
      <c r="T100" s="431"/>
      <c r="U100" s="460"/>
      <c r="V100" s="460"/>
      <c r="W100" s="474">
        <f t="shared" si="78"/>
        <v>200</v>
      </c>
      <c r="X100" s="474">
        <v>190.5</v>
      </c>
      <c r="Y100" s="474">
        <v>9.5</v>
      </c>
      <c r="Z100" s="431"/>
      <c r="AA100" s="431"/>
      <c r="AB100" s="8"/>
    </row>
    <row r="101" spans="1:31" ht="45" hidden="1">
      <c r="A101" s="8">
        <f t="shared" si="76"/>
        <v>17</v>
      </c>
      <c r="B101" s="472" t="s">
        <v>1119</v>
      </c>
      <c r="C101" s="473" t="s">
        <v>1026</v>
      </c>
      <c r="D101" s="9" t="s">
        <v>55</v>
      </c>
      <c r="E101" s="20"/>
      <c r="F101" s="9" t="s">
        <v>55</v>
      </c>
      <c r="G101" s="474">
        <f t="shared" si="77"/>
        <v>300</v>
      </c>
      <c r="H101" s="474">
        <v>285.5</v>
      </c>
      <c r="I101" s="474">
        <v>14.5</v>
      </c>
      <c r="J101" s="431"/>
      <c r="K101" s="428"/>
      <c r="L101" s="428"/>
      <c r="M101" s="428"/>
      <c r="N101" s="425"/>
      <c r="O101" s="431"/>
      <c r="P101" s="431"/>
      <c r="Q101" s="431"/>
      <c r="R101" s="460"/>
      <c r="S101" s="460"/>
      <c r="T101" s="431"/>
      <c r="U101" s="460"/>
      <c r="V101" s="460"/>
      <c r="W101" s="474">
        <f t="shared" si="78"/>
        <v>300</v>
      </c>
      <c r="X101" s="474">
        <v>285.5</v>
      </c>
      <c r="Y101" s="474">
        <v>14.5</v>
      </c>
      <c r="Z101" s="431"/>
      <c r="AA101" s="431"/>
      <c r="AB101" s="8"/>
    </row>
    <row r="102" spans="1:31" ht="45" hidden="1">
      <c r="A102" s="8">
        <f t="shared" si="76"/>
        <v>18</v>
      </c>
      <c r="B102" s="472" t="s">
        <v>1120</v>
      </c>
      <c r="C102" s="473" t="s">
        <v>1121</v>
      </c>
      <c r="D102" s="9" t="s">
        <v>55</v>
      </c>
      <c r="E102" s="20"/>
      <c r="F102" s="9" t="s">
        <v>55</v>
      </c>
      <c r="G102" s="474">
        <f t="shared" si="77"/>
        <v>239.6</v>
      </c>
      <c r="H102" s="474">
        <v>228</v>
      </c>
      <c r="I102" s="474">
        <v>11.6</v>
      </c>
      <c r="J102" s="431"/>
      <c r="K102" s="428"/>
      <c r="L102" s="428"/>
      <c r="M102" s="428"/>
      <c r="N102" s="425"/>
      <c r="O102" s="431"/>
      <c r="P102" s="431"/>
      <c r="Q102" s="431"/>
      <c r="R102" s="460"/>
      <c r="S102" s="460"/>
      <c r="T102" s="431"/>
      <c r="U102" s="460"/>
      <c r="V102" s="460"/>
      <c r="W102" s="474">
        <f t="shared" si="78"/>
        <v>239.6</v>
      </c>
      <c r="X102" s="474">
        <v>228</v>
      </c>
      <c r="Y102" s="474">
        <v>11.6</v>
      </c>
      <c r="Z102" s="431"/>
      <c r="AA102" s="431"/>
      <c r="AB102" s="8"/>
    </row>
    <row r="103" spans="1:31" ht="30" hidden="1">
      <c r="A103" s="8">
        <f t="shared" si="76"/>
        <v>19</v>
      </c>
      <c r="B103" s="349" t="s">
        <v>802</v>
      </c>
      <c r="C103" s="8" t="s">
        <v>803</v>
      </c>
      <c r="D103" s="8"/>
      <c r="E103" s="20" t="s">
        <v>804</v>
      </c>
      <c r="F103" s="19" t="s">
        <v>55</v>
      </c>
      <c r="G103" s="425">
        <f t="shared" si="69"/>
        <v>498.75</v>
      </c>
      <c r="H103" s="425">
        <v>475</v>
      </c>
      <c r="I103" s="425">
        <f>H103*5%</f>
        <v>23.75</v>
      </c>
      <c r="J103" s="431"/>
      <c r="K103" s="428">
        <f t="shared" si="65"/>
        <v>0</v>
      </c>
      <c r="L103" s="428">
        <f t="shared" si="66"/>
        <v>0</v>
      </c>
      <c r="M103" s="428">
        <f t="shared" si="67"/>
        <v>0</v>
      </c>
      <c r="N103" s="425">
        <f t="shared" si="70"/>
        <v>0</v>
      </c>
      <c r="O103" s="431"/>
      <c r="P103" s="431"/>
      <c r="Q103" s="431"/>
      <c r="R103" s="460"/>
      <c r="S103" s="460"/>
      <c r="T103" s="431"/>
      <c r="U103" s="460"/>
      <c r="V103" s="460"/>
      <c r="W103" s="425">
        <f t="shared" ref="W103:W104" si="79">X103+Y103</f>
        <v>498.75</v>
      </c>
      <c r="X103" s="425">
        <v>475</v>
      </c>
      <c r="Y103" s="425">
        <f>X103*5%</f>
        <v>23.75</v>
      </c>
      <c r="Z103" s="431"/>
      <c r="AA103" s="431"/>
      <c r="AB103" s="8"/>
    </row>
    <row r="104" spans="1:31" ht="45" hidden="1">
      <c r="A104" s="8">
        <f t="shared" si="76"/>
        <v>20</v>
      </c>
      <c r="B104" s="349" t="s">
        <v>1122</v>
      </c>
      <c r="C104" s="8" t="s">
        <v>1123</v>
      </c>
      <c r="D104" s="8"/>
      <c r="E104" s="20"/>
      <c r="F104" s="19" t="s">
        <v>55</v>
      </c>
      <c r="G104" s="425"/>
      <c r="H104" s="425"/>
      <c r="I104" s="425"/>
      <c r="J104" s="431"/>
      <c r="K104" s="428"/>
      <c r="L104" s="428"/>
      <c r="M104" s="428"/>
      <c r="N104" s="425"/>
      <c r="O104" s="431"/>
      <c r="P104" s="431"/>
      <c r="Q104" s="431"/>
      <c r="R104" s="460"/>
      <c r="S104" s="460"/>
      <c r="T104" s="431"/>
      <c r="U104" s="460"/>
      <c r="V104" s="460"/>
      <c r="W104" s="425">
        <f t="shared" si="79"/>
        <v>730.19999999999993</v>
      </c>
      <c r="X104" s="425">
        <v>722.3</v>
      </c>
      <c r="Y104" s="425">
        <v>7.9</v>
      </c>
      <c r="Z104" s="431"/>
      <c r="AA104" s="431"/>
      <c r="AB104" s="8"/>
    </row>
    <row r="105" spans="1:31" s="14" customFormat="1" ht="23.25" customHeight="1">
      <c r="A105" s="4" t="s">
        <v>993</v>
      </c>
      <c r="B105" s="486" t="s">
        <v>223</v>
      </c>
      <c r="C105" s="402"/>
      <c r="D105" s="402"/>
      <c r="E105" s="401">
        <v>0</v>
      </c>
      <c r="F105" s="401"/>
      <c r="G105" s="426">
        <f>SUM(G106:G117)</f>
        <v>4514.05</v>
      </c>
      <c r="H105" s="426">
        <f t="shared" ref="H105:AA105" si="80">SUM(H106:H117)</f>
        <v>4297.9500000000007</v>
      </c>
      <c r="I105" s="426">
        <f t="shared" si="80"/>
        <v>216.1</v>
      </c>
      <c r="J105" s="426">
        <f t="shared" si="80"/>
        <v>0</v>
      </c>
      <c r="K105" s="426">
        <f t="shared" si="80"/>
        <v>3012.2959000000005</v>
      </c>
      <c r="L105" s="426">
        <f t="shared" si="80"/>
        <v>2857.7400000000002</v>
      </c>
      <c r="M105" s="426">
        <f t="shared" si="80"/>
        <v>154.55590000000001</v>
      </c>
      <c r="N105" s="426">
        <f t="shared" si="80"/>
        <v>1113.0999999999999</v>
      </c>
      <c r="O105" s="426">
        <f t="shared" si="80"/>
        <v>1073.7</v>
      </c>
      <c r="P105" s="426">
        <f t="shared" si="80"/>
        <v>39.4</v>
      </c>
      <c r="Q105" s="426">
        <f t="shared" si="80"/>
        <v>791.29590000000007</v>
      </c>
      <c r="R105" s="426">
        <f t="shared" si="80"/>
        <v>737.04</v>
      </c>
      <c r="S105" s="426">
        <f t="shared" si="80"/>
        <v>54.255899999999997</v>
      </c>
      <c r="T105" s="426">
        <f t="shared" si="80"/>
        <v>1107.9000000000001</v>
      </c>
      <c r="U105" s="426">
        <f t="shared" si="80"/>
        <v>1047</v>
      </c>
      <c r="V105" s="426">
        <f t="shared" si="80"/>
        <v>60.900000000000006</v>
      </c>
      <c r="W105" s="426">
        <f>SUM(W106:W119)</f>
        <v>1500</v>
      </c>
      <c r="X105" s="426">
        <f t="shared" ref="X105:Y105" si="81">SUM(X106:X119)</f>
        <v>1440.21</v>
      </c>
      <c r="Y105" s="426">
        <f t="shared" si="81"/>
        <v>59.79</v>
      </c>
      <c r="Z105" s="426"/>
      <c r="AA105" s="426">
        <f t="shared" si="80"/>
        <v>0</v>
      </c>
      <c r="AB105" s="16"/>
      <c r="AC105" s="357">
        <f>+'NĂM 2022'!K46+'NĂM 2023'!N45+'NĂM 2024'!J48+'NĂM 2025'!J43</f>
        <v>4514.05</v>
      </c>
      <c r="AD105" s="357">
        <f>+'NĂM 2022'!L46+'NĂM 2023'!O45+'NĂM 2024'!K48+'NĂM 2025'!K43</f>
        <v>4297.9500000000007</v>
      </c>
      <c r="AE105" s="357">
        <f>+'NĂM 2022'!M46+'NĂM 2023'!P45+'NĂM 2024'!L48+'NĂM 2025'!L43</f>
        <v>216.1</v>
      </c>
    </row>
    <row r="106" spans="1:31" s="143" customFormat="1" ht="60" hidden="1">
      <c r="A106" s="138">
        <v>1</v>
      </c>
      <c r="B106" s="316" t="s">
        <v>224</v>
      </c>
      <c r="C106" s="138" t="s">
        <v>225</v>
      </c>
      <c r="D106" s="138"/>
      <c r="E106" s="138" t="s">
        <v>226</v>
      </c>
      <c r="F106" s="148" t="s">
        <v>52</v>
      </c>
      <c r="G106" s="427">
        <f t="shared" si="69"/>
        <v>270.85000000000002</v>
      </c>
      <c r="H106" s="427">
        <v>257.85000000000002</v>
      </c>
      <c r="I106" s="427">
        <v>13</v>
      </c>
      <c r="J106" s="428"/>
      <c r="K106" s="428">
        <f>+L106+M106</f>
        <v>270.85000000000002</v>
      </c>
      <c r="L106" s="428">
        <f>+O106+R106+U106</f>
        <v>257.85000000000002</v>
      </c>
      <c r="M106" s="428">
        <f>+P106+S106+V106</f>
        <v>13</v>
      </c>
      <c r="N106" s="425">
        <f t="shared" si="70"/>
        <v>270.85000000000002</v>
      </c>
      <c r="O106" s="427">
        <v>257.85000000000002</v>
      </c>
      <c r="P106" s="427">
        <v>13</v>
      </c>
      <c r="Q106" s="427"/>
      <c r="R106" s="458"/>
      <c r="S106" s="458"/>
      <c r="T106" s="427"/>
      <c r="U106" s="458"/>
      <c r="V106" s="458"/>
      <c r="W106" s="427"/>
      <c r="X106" s="458"/>
      <c r="Y106" s="458"/>
      <c r="Z106" s="427"/>
      <c r="AA106" s="428"/>
      <c r="AB106" s="142"/>
      <c r="AC106" s="443">
        <f>+G105-K105</f>
        <v>1501.7540999999997</v>
      </c>
      <c r="AD106" s="443">
        <f>+H105-L105</f>
        <v>1440.2100000000005</v>
      </c>
      <c r="AE106" s="443">
        <f>+I105-M105</f>
        <v>61.544099999999986</v>
      </c>
    </row>
    <row r="107" spans="1:31" s="143" customFormat="1" ht="60" hidden="1">
      <c r="A107" s="138">
        <v>2</v>
      </c>
      <c r="B107" s="316" t="s">
        <v>227</v>
      </c>
      <c r="C107" s="138" t="s">
        <v>228</v>
      </c>
      <c r="D107" s="138"/>
      <c r="E107" s="138" t="s">
        <v>229</v>
      </c>
      <c r="F107" s="148" t="s">
        <v>52</v>
      </c>
      <c r="G107" s="427">
        <f t="shared" si="69"/>
        <v>629.85</v>
      </c>
      <c r="H107" s="427">
        <v>599.85</v>
      </c>
      <c r="I107" s="427">
        <v>30</v>
      </c>
      <c r="J107" s="428"/>
      <c r="K107" s="428">
        <f t="shared" ref="K107:K117" si="82">+L107+M107</f>
        <v>628.09590000000003</v>
      </c>
      <c r="L107" s="428">
        <f t="shared" ref="L107:L117" si="83">+O107+R107+U107</f>
        <v>599.85</v>
      </c>
      <c r="M107" s="428">
        <f t="shared" ref="M107:M117" si="84">+P107+S107+V107</f>
        <v>28.245899999999999</v>
      </c>
      <c r="N107" s="425">
        <f t="shared" si="70"/>
        <v>572.4</v>
      </c>
      <c r="O107" s="427">
        <v>558</v>
      </c>
      <c r="P107" s="427">
        <v>14.4</v>
      </c>
      <c r="Q107" s="427">
        <f>+R107+S107</f>
        <v>55.695900000000002</v>
      </c>
      <c r="R107" s="458">
        <v>41.85</v>
      </c>
      <c r="S107" s="458">
        <f>15.6-1.7541</f>
        <v>13.8459</v>
      </c>
      <c r="T107" s="427"/>
      <c r="U107" s="458"/>
      <c r="V107" s="458"/>
      <c r="W107" s="427"/>
      <c r="X107" s="458"/>
      <c r="Y107" s="458"/>
      <c r="Z107" s="427"/>
      <c r="AA107" s="428"/>
      <c r="AB107" s="142"/>
      <c r="AC107" s="358">
        <f>+AC106-W105</f>
        <v>1.7540999999996529</v>
      </c>
      <c r="AD107" s="358">
        <f t="shared" ref="AD107:AE107" si="85">+AD106-X105</f>
        <v>0</v>
      </c>
      <c r="AE107" s="358">
        <f t="shared" si="85"/>
        <v>1.7540999999999869</v>
      </c>
    </row>
    <row r="108" spans="1:31" s="143" customFormat="1" ht="75" hidden="1">
      <c r="A108" s="138">
        <v>3</v>
      </c>
      <c r="B108" s="316" t="s">
        <v>230</v>
      </c>
      <c r="C108" s="138" t="s">
        <v>231</v>
      </c>
      <c r="D108" s="138"/>
      <c r="E108" s="138" t="s">
        <v>110</v>
      </c>
      <c r="F108" s="148" t="s">
        <v>52</v>
      </c>
      <c r="G108" s="427">
        <f t="shared" si="69"/>
        <v>269.85000000000002</v>
      </c>
      <c r="H108" s="427">
        <v>257.85000000000002</v>
      </c>
      <c r="I108" s="427">
        <v>12</v>
      </c>
      <c r="J108" s="428"/>
      <c r="K108" s="428">
        <f t="shared" si="82"/>
        <v>269.85000000000002</v>
      </c>
      <c r="L108" s="428">
        <f t="shared" si="83"/>
        <v>257.85000000000002</v>
      </c>
      <c r="M108" s="428">
        <f t="shared" si="84"/>
        <v>12</v>
      </c>
      <c r="N108" s="425">
        <f t="shared" si="70"/>
        <v>269.85000000000002</v>
      </c>
      <c r="O108" s="427">
        <v>257.85000000000002</v>
      </c>
      <c r="P108" s="427">
        <v>12</v>
      </c>
      <c r="Q108" s="427"/>
      <c r="R108" s="458"/>
      <c r="S108" s="458"/>
      <c r="T108" s="427"/>
      <c r="U108" s="458"/>
      <c r="V108" s="458"/>
      <c r="W108" s="427"/>
      <c r="X108" s="458"/>
      <c r="Y108" s="458"/>
      <c r="Z108" s="427"/>
      <c r="AA108" s="428"/>
      <c r="AB108" s="142"/>
      <c r="AC108" s="358"/>
      <c r="AD108" s="358"/>
      <c r="AE108" s="358"/>
    </row>
    <row r="109" spans="1:31" s="143" customFormat="1" ht="60" hidden="1">
      <c r="A109" s="138">
        <v>4</v>
      </c>
      <c r="B109" s="316" t="s">
        <v>232</v>
      </c>
      <c r="C109" s="138" t="s">
        <v>225</v>
      </c>
      <c r="D109" s="138"/>
      <c r="E109" s="138" t="s">
        <v>226</v>
      </c>
      <c r="F109" s="148" t="s">
        <v>53</v>
      </c>
      <c r="G109" s="427">
        <f t="shared" si="69"/>
        <v>357</v>
      </c>
      <c r="H109" s="427">
        <v>342</v>
      </c>
      <c r="I109" s="427">
        <v>15</v>
      </c>
      <c r="J109" s="428"/>
      <c r="K109" s="428">
        <f t="shared" si="82"/>
        <v>371.25</v>
      </c>
      <c r="L109" s="428">
        <f t="shared" si="83"/>
        <v>349.51</v>
      </c>
      <c r="M109" s="428">
        <f t="shared" si="84"/>
        <v>21.74</v>
      </c>
      <c r="N109" s="425">
        <f t="shared" si="70"/>
        <v>0</v>
      </c>
      <c r="O109" s="428"/>
      <c r="P109" s="428"/>
      <c r="Q109" s="428">
        <f>+R109+S109</f>
        <v>371.25</v>
      </c>
      <c r="R109" s="460">
        <v>349.51</v>
      </c>
      <c r="S109" s="460">
        <v>21.74</v>
      </c>
      <c r="T109" s="428"/>
      <c r="U109" s="460"/>
      <c r="V109" s="460"/>
      <c r="W109" s="428"/>
      <c r="X109" s="460"/>
      <c r="Y109" s="460"/>
      <c r="Z109" s="428"/>
      <c r="AA109" s="428"/>
      <c r="AB109" s="142"/>
      <c r="AC109" s="358"/>
      <c r="AD109" s="358"/>
      <c r="AE109" s="358"/>
    </row>
    <row r="110" spans="1:31" s="143" customFormat="1" ht="75" hidden="1">
      <c r="A110" s="138">
        <v>5</v>
      </c>
      <c r="B110" s="316" t="s">
        <v>233</v>
      </c>
      <c r="C110" s="138" t="s">
        <v>231</v>
      </c>
      <c r="D110" s="138"/>
      <c r="E110" s="138" t="s">
        <v>110</v>
      </c>
      <c r="F110" s="148" t="s">
        <v>53</v>
      </c>
      <c r="G110" s="427">
        <f t="shared" si="69"/>
        <v>359.1</v>
      </c>
      <c r="H110" s="427">
        <v>342</v>
      </c>
      <c r="I110" s="427">
        <v>17.100000000000001</v>
      </c>
      <c r="J110" s="428"/>
      <c r="K110" s="428">
        <f t="shared" si="82"/>
        <v>364.35</v>
      </c>
      <c r="L110" s="428">
        <f t="shared" si="83"/>
        <v>345.68</v>
      </c>
      <c r="M110" s="428">
        <f t="shared" si="84"/>
        <v>18.670000000000002</v>
      </c>
      <c r="N110" s="425">
        <f t="shared" si="70"/>
        <v>0</v>
      </c>
      <c r="O110" s="428"/>
      <c r="P110" s="428"/>
      <c r="Q110" s="428">
        <f>+R110+S110</f>
        <v>364.35</v>
      </c>
      <c r="R110" s="460">
        <v>345.68</v>
      </c>
      <c r="S110" s="460">
        <v>18.670000000000002</v>
      </c>
      <c r="T110" s="428"/>
      <c r="U110" s="460"/>
      <c r="V110" s="460"/>
      <c r="W110" s="428"/>
      <c r="X110" s="460"/>
      <c r="Y110" s="460"/>
      <c r="Z110" s="428"/>
      <c r="AA110" s="428"/>
      <c r="AB110" s="142"/>
      <c r="AC110" s="358"/>
      <c r="AD110" s="358"/>
      <c r="AE110" s="358"/>
    </row>
    <row r="111" spans="1:31" s="143" customFormat="1" ht="75" hidden="1">
      <c r="A111" s="138">
        <v>6</v>
      </c>
      <c r="B111" s="316" t="s">
        <v>234</v>
      </c>
      <c r="C111" s="138" t="s">
        <v>231</v>
      </c>
      <c r="D111" s="138"/>
      <c r="E111" s="138" t="s">
        <v>235</v>
      </c>
      <c r="F111" s="148" t="s">
        <v>53</v>
      </c>
      <c r="G111" s="427">
        <f t="shared" si="69"/>
        <v>320</v>
      </c>
      <c r="H111" s="427">
        <v>300</v>
      </c>
      <c r="I111" s="427">
        <v>20</v>
      </c>
      <c r="J111" s="428"/>
      <c r="K111" s="428">
        <f t="shared" si="82"/>
        <v>369.3</v>
      </c>
      <c r="L111" s="428">
        <f t="shared" si="83"/>
        <v>349</v>
      </c>
      <c r="M111" s="428">
        <f t="shared" si="84"/>
        <v>20.3</v>
      </c>
      <c r="N111" s="425">
        <f t="shared" si="70"/>
        <v>0</v>
      </c>
      <c r="O111" s="428"/>
      <c r="P111" s="428"/>
      <c r="Q111" s="428"/>
      <c r="R111" s="460"/>
      <c r="S111" s="460"/>
      <c r="T111" s="428">
        <f>+U111+V111</f>
        <v>369.3</v>
      </c>
      <c r="U111" s="460">
        <v>349</v>
      </c>
      <c r="V111" s="460">
        <v>20.3</v>
      </c>
      <c r="W111" s="428"/>
      <c r="X111" s="460"/>
      <c r="Y111" s="460"/>
      <c r="Z111" s="428"/>
      <c r="AA111" s="428"/>
      <c r="AB111" s="142"/>
      <c r="AC111" s="358"/>
      <c r="AD111" s="358"/>
      <c r="AE111" s="358"/>
    </row>
    <row r="112" spans="1:31" s="143" customFormat="1" ht="45" hidden="1">
      <c r="A112" s="138">
        <v>7</v>
      </c>
      <c r="B112" s="316" t="s">
        <v>236</v>
      </c>
      <c r="C112" s="138" t="s">
        <v>228</v>
      </c>
      <c r="D112" s="138"/>
      <c r="E112" s="138" t="s">
        <v>237</v>
      </c>
      <c r="F112" s="148" t="s">
        <v>53</v>
      </c>
      <c r="G112" s="427">
        <f t="shared" si="69"/>
        <v>630</v>
      </c>
      <c r="H112" s="427">
        <v>600</v>
      </c>
      <c r="I112" s="427">
        <v>30</v>
      </c>
      <c r="J112" s="428"/>
      <c r="K112" s="428">
        <f t="shared" si="82"/>
        <v>369.3</v>
      </c>
      <c r="L112" s="428">
        <f t="shared" si="83"/>
        <v>349</v>
      </c>
      <c r="M112" s="428">
        <f t="shared" si="84"/>
        <v>20.3</v>
      </c>
      <c r="N112" s="425">
        <f t="shared" si="70"/>
        <v>0</v>
      </c>
      <c r="O112" s="428"/>
      <c r="P112" s="428"/>
      <c r="Q112" s="428"/>
      <c r="R112" s="460"/>
      <c r="S112" s="460"/>
      <c r="T112" s="428">
        <f>+U112+V112</f>
        <v>369.3</v>
      </c>
      <c r="U112" s="460">
        <v>349</v>
      </c>
      <c r="V112" s="460">
        <v>20.3</v>
      </c>
      <c r="W112" s="428"/>
      <c r="X112" s="460"/>
      <c r="Y112" s="460"/>
      <c r="Z112" s="428"/>
      <c r="AA112" s="428"/>
      <c r="AB112" s="142"/>
      <c r="AC112" s="358"/>
      <c r="AD112" s="358"/>
      <c r="AE112" s="358"/>
    </row>
    <row r="113" spans="1:31" s="143" customFormat="1" ht="75" hidden="1">
      <c r="A113" s="138">
        <v>8</v>
      </c>
      <c r="B113" s="316" t="s">
        <v>238</v>
      </c>
      <c r="C113" s="138" t="s">
        <v>225</v>
      </c>
      <c r="D113" s="138"/>
      <c r="E113" s="138" t="s">
        <v>239</v>
      </c>
      <c r="F113" s="148" t="s">
        <v>53</v>
      </c>
      <c r="G113" s="427">
        <f t="shared" si="69"/>
        <v>315</v>
      </c>
      <c r="H113" s="427">
        <v>300</v>
      </c>
      <c r="I113" s="427">
        <v>15</v>
      </c>
      <c r="J113" s="428"/>
      <c r="K113" s="428">
        <f t="shared" si="82"/>
        <v>0</v>
      </c>
      <c r="L113" s="428">
        <f t="shared" si="83"/>
        <v>0</v>
      </c>
      <c r="M113" s="428">
        <f t="shared" si="84"/>
        <v>0</v>
      </c>
      <c r="N113" s="425">
        <f t="shared" si="70"/>
        <v>0</v>
      </c>
      <c r="O113" s="428"/>
      <c r="P113" s="428"/>
      <c r="Q113" s="428"/>
      <c r="R113" s="460"/>
      <c r="S113" s="460"/>
      <c r="T113" s="428"/>
      <c r="U113" s="460"/>
      <c r="V113" s="460"/>
      <c r="W113" s="427">
        <f t="shared" ref="W113:W114" si="86">X113+Y113</f>
        <v>315</v>
      </c>
      <c r="X113" s="427">
        <v>300</v>
      </c>
      <c r="Y113" s="427">
        <v>15</v>
      </c>
      <c r="Z113" s="428"/>
      <c r="AA113" s="428"/>
      <c r="AB113" s="142"/>
      <c r="AC113" s="358"/>
      <c r="AD113" s="358"/>
      <c r="AE113" s="358"/>
    </row>
    <row r="114" spans="1:31" s="143" customFormat="1" ht="45" hidden="1">
      <c r="A114" s="138">
        <v>9</v>
      </c>
      <c r="B114" s="316" t="s">
        <v>240</v>
      </c>
      <c r="C114" s="138" t="s">
        <v>231</v>
      </c>
      <c r="D114" s="138"/>
      <c r="E114" s="138" t="s">
        <v>241</v>
      </c>
      <c r="F114" s="138" t="s">
        <v>54</v>
      </c>
      <c r="G114" s="427">
        <f t="shared" si="69"/>
        <v>315</v>
      </c>
      <c r="H114" s="427">
        <v>300</v>
      </c>
      <c r="I114" s="427">
        <v>15</v>
      </c>
      <c r="J114" s="428"/>
      <c r="K114" s="428">
        <f t="shared" si="82"/>
        <v>0</v>
      </c>
      <c r="L114" s="428">
        <f t="shared" si="83"/>
        <v>0</v>
      </c>
      <c r="M114" s="428">
        <f t="shared" si="84"/>
        <v>0</v>
      </c>
      <c r="N114" s="425">
        <f t="shared" si="70"/>
        <v>0</v>
      </c>
      <c r="O114" s="428"/>
      <c r="P114" s="428"/>
      <c r="Q114" s="428"/>
      <c r="R114" s="460"/>
      <c r="S114" s="460"/>
      <c r="T114" s="428"/>
      <c r="U114" s="460"/>
      <c r="V114" s="460"/>
      <c r="W114" s="427">
        <f t="shared" si="86"/>
        <v>251.7</v>
      </c>
      <c r="X114" s="427">
        <v>237.28</v>
      </c>
      <c r="Y114" s="427">
        <v>14.42</v>
      </c>
      <c r="Z114" s="428"/>
      <c r="AA114" s="428"/>
      <c r="AB114" s="142"/>
      <c r="AC114" s="358"/>
      <c r="AD114" s="358"/>
      <c r="AE114" s="358"/>
    </row>
    <row r="115" spans="1:31" s="143" customFormat="1" ht="75" hidden="1">
      <c r="A115" s="138">
        <v>10</v>
      </c>
      <c r="B115" s="316" t="s">
        <v>242</v>
      </c>
      <c r="C115" s="138" t="s">
        <v>225</v>
      </c>
      <c r="D115" s="138"/>
      <c r="E115" s="138" t="s">
        <v>104</v>
      </c>
      <c r="F115" s="138" t="s">
        <v>54</v>
      </c>
      <c r="G115" s="427">
        <f t="shared" si="69"/>
        <v>557.79999999999995</v>
      </c>
      <c r="H115" s="427">
        <v>532.79999999999995</v>
      </c>
      <c r="I115" s="427">
        <v>25</v>
      </c>
      <c r="J115" s="428"/>
      <c r="K115" s="428">
        <f t="shared" si="82"/>
        <v>369.3</v>
      </c>
      <c r="L115" s="428">
        <f t="shared" si="83"/>
        <v>349</v>
      </c>
      <c r="M115" s="428">
        <f t="shared" si="84"/>
        <v>20.3</v>
      </c>
      <c r="N115" s="425">
        <f t="shared" si="70"/>
        <v>0</v>
      </c>
      <c r="O115" s="428"/>
      <c r="P115" s="428"/>
      <c r="Q115" s="428"/>
      <c r="R115" s="460"/>
      <c r="S115" s="460"/>
      <c r="T115" s="428">
        <f>+U115+V115</f>
        <v>369.3</v>
      </c>
      <c r="U115" s="460">
        <v>349</v>
      </c>
      <c r="V115" s="460">
        <v>20.3</v>
      </c>
      <c r="W115" s="428"/>
      <c r="X115" s="460"/>
      <c r="Y115" s="460"/>
      <c r="Z115" s="428"/>
      <c r="AA115" s="428"/>
      <c r="AB115" s="142"/>
      <c r="AC115" s="358"/>
      <c r="AD115" s="358"/>
      <c r="AE115" s="358"/>
    </row>
    <row r="116" spans="1:31" s="143" customFormat="1" ht="75" hidden="1">
      <c r="A116" s="138">
        <v>11</v>
      </c>
      <c r="B116" s="316" t="s">
        <v>243</v>
      </c>
      <c r="C116" s="138" t="s">
        <v>231</v>
      </c>
      <c r="D116" s="138"/>
      <c r="E116" s="138" t="s">
        <v>159</v>
      </c>
      <c r="F116" s="138" t="s">
        <v>55</v>
      </c>
      <c r="G116" s="427">
        <f t="shared" si="69"/>
        <v>244.8</v>
      </c>
      <c r="H116" s="427">
        <v>232.8</v>
      </c>
      <c r="I116" s="427">
        <v>12</v>
      </c>
      <c r="J116" s="428"/>
      <c r="K116" s="428">
        <f t="shared" si="82"/>
        <v>0</v>
      </c>
      <c r="L116" s="428">
        <f t="shared" si="83"/>
        <v>0</v>
      </c>
      <c r="M116" s="428">
        <f t="shared" si="84"/>
        <v>0</v>
      </c>
      <c r="N116" s="425">
        <f t="shared" si="70"/>
        <v>0</v>
      </c>
      <c r="O116" s="428"/>
      <c r="P116" s="428"/>
      <c r="Q116" s="428"/>
      <c r="R116" s="460"/>
      <c r="S116" s="460"/>
      <c r="T116" s="428"/>
      <c r="U116" s="460"/>
      <c r="V116" s="460"/>
      <c r="W116" s="427">
        <f t="shared" ref="W116:W117" si="87">X116+Y116</f>
        <v>244.8</v>
      </c>
      <c r="X116" s="427">
        <v>232.8</v>
      </c>
      <c r="Y116" s="427">
        <v>12</v>
      </c>
      <c r="Z116" s="428"/>
      <c r="AA116" s="428"/>
      <c r="AB116" s="142"/>
      <c r="AC116" s="358"/>
      <c r="AD116" s="358"/>
      <c r="AE116" s="358"/>
    </row>
    <row r="117" spans="1:31" s="143" customFormat="1" ht="75" hidden="1">
      <c r="A117" s="138">
        <v>12</v>
      </c>
      <c r="B117" s="316" t="s">
        <v>244</v>
      </c>
      <c r="C117" s="138" t="s">
        <v>228</v>
      </c>
      <c r="D117" s="138"/>
      <c r="E117" s="138" t="s">
        <v>159</v>
      </c>
      <c r="F117" s="138" t="s">
        <v>55</v>
      </c>
      <c r="G117" s="427">
        <f t="shared" si="69"/>
        <v>244.8</v>
      </c>
      <c r="H117" s="427">
        <v>232.8</v>
      </c>
      <c r="I117" s="427">
        <v>12</v>
      </c>
      <c r="J117" s="428"/>
      <c r="K117" s="428">
        <f t="shared" si="82"/>
        <v>0</v>
      </c>
      <c r="L117" s="428">
        <f t="shared" si="83"/>
        <v>0</v>
      </c>
      <c r="M117" s="428">
        <f t="shared" si="84"/>
        <v>0</v>
      </c>
      <c r="N117" s="425">
        <f t="shared" si="70"/>
        <v>0</v>
      </c>
      <c r="O117" s="428"/>
      <c r="P117" s="428"/>
      <c r="Q117" s="428"/>
      <c r="R117" s="460"/>
      <c r="S117" s="460"/>
      <c r="T117" s="428"/>
      <c r="U117" s="460"/>
      <c r="V117" s="460"/>
      <c r="W117" s="427">
        <f t="shared" si="87"/>
        <v>244.8</v>
      </c>
      <c r="X117" s="427">
        <v>232.8</v>
      </c>
      <c r="Y117" s="427">
        <v>12</v>
      </c>
      <c r="Z117" s="428"/>
      <c r="AA117" s="428"/>
      <c r="AB117" s="142"/>
      <c r="AC117" s="358"/>
      <c r="AD117" s="358"/>
      <c r="AE117" s="358"/>
    </row>
    <row r="118" spans="1:31" s="143" customFormat="1" ht="30" hidden="1">
      <c r="A118" s="138"/>
      <c r="B118" s="316" t="s">
        <v>1144</v>
      </c>
      <c r="C118" s="138" t="s">
        <v>228</v>
      </c>
      <c r="D118" s="138"/>
      <c r="E118" s="138"/>
      <c r="F118" s="138" t="s">
        <v>55</v>
      </c>
      <c r="G118" s="427"/>
      <c r="H118" s="427"/>
      <c r="I118" s="427"/>
      <c r="J118" s="428"/>
      <c r="K118" s="428"/>
      <c r="L118" s="428"/>
      <c r="M118" s="428"/>
      <c r="N118" s="425"/>
      <c r="O118" s="428"/>
      <c r="P118" s="428"/>
      <c r="Q118" s="428"/>
      <c r="R118" s="460"/>
      <c r="S118" s="460"/>
      <c r="T118" s="428"/>
      <c r="U118" s="460"/>
      <c r="V118" s="460"/>
      <c r="W118" s="428">
        <f>+X118+Y118</f>
        <v>256.05</v>
      </c>
      <c r="X118" s="460">
        <v>252.4</v>
      </c>
      <c r="Y118" s="460">
        <v>3.65</v>
      </c>
      <c r="Z118" s="428"/>
      <c r="AA118" s="428"/>
      <c r="AB118" s="142"/>
      <c r="AC118" s="358"/>
      <c r="AD118" s="358"/>
      <c r="AE118" s="358"/>
    </row>
    <row r="119" spans="1:31" s="143" customFormat="1" ht="45" hidden="1">
      <c r="A119" s="138"/>
      <c r="B119" s="316" t="s">
        <v>1145</v>
      </c>
      <c r="C119" s="138" t="s">
        <v>225</v>
      </c>
      <c r="D119" s="138"/>
      <c r="E119" s="138"/>
      <c r="F119" s="138" t="s">
        <v>55</v>
      </c>
      <c r="G119" s="427"/>
      <c r="H119" s="427"/>
      <c r="I119" s="427"/>
      <c r="J119" s="428"/>
      <c r="K119" s="428"/>
      <c r="L119" s="428"/>
      <c r="M119" s="428"/>
      <c r="N119" s="425"/>
      <c r="O119" s="428"/>
      <c r="P119" s="428"/>
      <c r="Q119" s="428"/>
      <c r="R119" s="460"/>
      <c r="S119" s="460"/>
      <c r="T119" s="428"/>
      <c r="U119" s="460"/>
      <c r="V119" s="460"/>
      <c r="W119" s="428">
        <f>+X119+Y119</f>
        <v>187.65</v>
      </c>
      <c r="X119" s="460">
        <v>184.93</v>
      </c>
      <c r="Y119" s="460">
        <v>2.72</v>
      </c>
      <c r="Z119" s="428"/>
      <c r="AA119" s="428"/>
      <c r="AB119" s="142"/>
      <c r="AC119" s="358"/>
      <c r="AD119" s="358"/>
      <c r="AE119" s="358"/>
    </row>
    <row r="120" spans="1:31" s="153" customFormat="1" ht="23.25" customHeight="1">
      <c r="A120" s="403" t="s">
        <v>994</v>
      </c>
      <c r="B120" s="483" t="s">
        <v>246</v>
      </c>
      <c r="C120" s="404"/>
      <c r="D120" s="404"/>
      <c r="E120" s="405">
        <v>0</v>
      </c>
      <c r="F120" s="405"/>
      <c r="G120" s="432">
        <f>SUM(G121:G134)</f>
        <v>10104.370000000001</v>
      </c>
      <c r="H120" s="432">
        <f t="shared" ref="H120:AA120" si="88">SUM(H121:H134)</f>
        <v>9623.2099999999991</v>
      </c>
      <c r="I120" s="432">
        <f t="shared" si="88"/>
        <v>481.15999999999997</v>
      </c>
      <c r="J120" s="432">
        <f t="shared" si="88"/>
        <v>0</v>
      </c>
      <c r="K120" s="432">
        <f t="shared" si="88"/>
        <v>6749.45</v>
      </c>
      <c r="L120" s="432">
        <f t="shared" si="88"/>
        <v>6398.1</v>
      </c>
      <c r="M120" s="432">
        <f t="shared" si="88"/>
        <v>351.34999999999997</v>
      </c>
      <c r="N120" s="426">
        <f t="shared" si="88"/>
        <v>1822.1</v>
      </c>
      <c r="O120" s="432">
        <f>SUM(O121:O134)</f>
        <v>1732.1</v>
      </c>
      <c r="P120" s="432">
        <f t="shared" si="88"/>
        <v>90</v>
      </c>
      <c r="Q120" s="426">
        <f t="shared" si="88"/>
        <v>2447.25</v>
      </c>
      <c r="R120" s="432">
        <f t="shared" si="88"/>
        <v>2321.9</v>
      </c>
      <c r="S120" s="432">
        <f t="shared" si="88"/>
        <v>125.35</v>
      </c>
      <c r="T120" s="426">
        <f t="shared" si="88"/>
        <v>2480.1</v>
      </c>
      <c r="U120" s="432">
        <f t="shared" si="88"/>
        <v>2344.1</v>
      </c>
      <c r="V120" s="432">
        <f t="shared" si="88"/>
        <v>136</v>
      </c>
      <c r="W120" s="432">
        <f>SUM(W121:W136)</f>
        <v>3354.92</v>
      </c>
      <c r="X120" s="432">
        <f>SUM(X121:X136)</f>
        <v>3225.11</v>
      </c>
      <c r="Y120" s="432">
        <f>SUM(Y121:Y136)</f>
        <v>129.81</v>
      </c>
      <c r="Z120" s="432"/>
      <c r="AA120" s="432">
        <f t="shared" si="88"/>
        <v>0</v>
      </c>
      <c r="AB120" s="152"/>
      <c r="AC120" s="361">
        <f>+'NĂM 2022'!K50+'NĂM 2023'!N52+'NĂM 2024'!J51+'NĂM 2025'!J46</f>
        <v>10104.369999999999</v>
      </c>
      <c r="AD120" s="361">
        <f>+'NĂM 2022'!L50+'NĂM 2023'!O52+'NĂM 2024'!K51+'NĂM 2025'!K46</f>
        <v>9623.2099999999991</v>
      </c>
      <c r="AE120" s="361">
        <f>+'NĂM 2022'!M50+'NĂM 2023'!P52+'NĂM 2024'!L51+'NĂM 2025'!L46</f>
        <v>481.15999999999997</v>
      </c>
    </row>
    <row r="121" spans="1:31" s="158" customFormat="1" ht="36" hidden="1" customHeight="1">
      <c r="A121" s="132">
        <v>1</v>
      </c>
      <c r="B121" s="325" t="s">
        <v>813</v>
      </c>
      <c r="C121" s="157" t="s">
        <v>814</v>
      </c>
      <c r="D121" s="157" t="s">
        <v>815</v>
      </c>
      <c r="E121" s="157" t="s">
        <v>909</v>
      </c>
      <c r="F121" s="132" t="s">
        <v>52</v>
      </c>
      <c r="G121" s="429">
        <f>H121+I121</f>
        <v>766.5</v>
      </c>
      <c r="H121" s="429">
        <v>730</v>
      </c>
      <c r="I121" s="429">
        <v>36.5</v>
      </c>
      <c r="J121" s="429"/>
      <c r="K121" s="429">
        <f>+L121+M121</f>
        <v>698.6</v>
      </c>
      <c r="L121" s="429">
        <f t="shared" ref="L121:M123" si="89">+O121+R121+U121</f>
        <v>662.1</v>
      </c>
      <c r="M121" s="429">
        <f t="shared" si="89"/>
        <v>36.5</v>
      </c>
      <c r="N121" s="481">
        <f>O121+P121</f>
        <v>698.6</v>
      </c>
      <c r="O121" s="429">
        <v>662.1</v>
      </c>
      <c r="P121" s="429">
        <v>36.5</v>
      </c>
      <c r="Q121" s="429"/>
      <c r="R121" s="462"/>
      <c r="S121" s="462"/>
      <c r="T121" s="429"/>
      <c r="U121" s="462"/>
      <c r="V121" s="462"/>
      <c r="W121" s="429"/>
      <c r="X121" s="462"/>
      <c r="Y121" s="462"/>
      <c r="Z121" s="429"/>
      <c r="AA121" s="429"/>
      <c r="AB121" s="132"/>
      <c r="AC121" s="492">
        <f>+G120-K120</f>
        <v>3354.920000000001</v>
      </c>
      <c r="AD121" s="492">
        <f>+H120-L120</f>
        <v>3225.1099999999988</v>
      </c>
      <c r="AE121" s="492">
        <f>+I120-M120</f>
        <v>129.81</v>
      </c>
    </row>
    <row r="122" spans="1:31" s="158" customFormat="1" ht="75.75" hidden="1" customHeight="1">
      <c r="A122" s="132">
        <v>3</v>
      </c>
      <c r="B122" s="325" t="s">
        <v>910</v>
      </c>
      <c r="C122" s="157" t="s">
        <v>911</v>
      </c>
      <c r="D122" s="157" t="s">
        <v>816</v>
      </c>
      <c r="E122" s="157" t="s">
        <v>341</v>
      </c>
      <c r="F122" s="132" t="s">
        <v>52</v>
      </c>
      <c r="G122" s="429">
        <f t="shared" ref="G122:G123" si="90">H122+I122</f>
        <v>1123.5</v>
      </c>
      <c r="H122" s="429">
        <v>1070</v>
      </c>
      <c r="I122" s="429">
        <v>53.5</v>
      </c>
      <c r="J122" s="429"/>
      <c r="K122" s="429">
        <f>+L122+M122</f>
        <v>1123.5</v>
      </c>
      <c r="L122" s="429">
        <f t="shared" si="89"/>
        <v>1070</v>
      </c>
      <c r="M122" s="429">
        <f t="shared" si="89"/>
        <v>53.5</v>
      </c>
      <c r="N122" s="481">
        <f>O122+P122</f>
        <v>1123.5</v>
      </c>
      <c r="O122" s="429">
        <v>1070</v>
      </c>
      <c r="P122" s="429">
        <v>53.5</v>
      </c>
      <c r="Q122" s="429"/>
      <c r="R122" s="462"/>
      <c r="S122" s="462"/>
      <c r="T122" s="429"/>
      <c r="U122" s="462"/>
      <c r="V122" s="462"/>
      <c r="W122" s="429"/>
      <c r="X122" s="462"/>
      <c r="Y122" s="462"/>
      <c r="Z122" s="429"/>
      <c r="AA122" s="429"/>
      <c r="AB122" s="132"/>
      <c r="AC122" s="491">
        <f>+AC121-W120</f>
        <v>0</v>
      </c>
      <c r="AD122" s="491">
        <f t="shared" ref="AD122:AE122" si="91">+AD121-X120</f>
        <v>0</v>
      </c>
      <c r="AE122" s="491">
        <f t="shared" si="91"/>
        <v>0</v>
      </c>
    </row>
    <row r="123" spans="1:31" s="143" customFormat="1" ht="75" hidden="1">
      <c r="A123" s="138">
        <v>5</v>
      </c>
      <c r="B123" s="316" t="s">
        <v>247</v>
      </c>
      <c r="C123" s="138" t="s">
        <v>248</v>
      </c>
      <c r="D123" s="138"/>
      <c r="E123" s="138" t="s">
        <v>208</v>
      </c>
      <c r="F123" s="138">
        <v>2023</v>
      </c>
      <c r="G123" s="427">
        <f t="shared" si="90"/>
        <v>315</v>
      </c>
      <c r="H123" s="427">
        <v>300</v>
      </c>
      <c r="I123" s="427">
        <v>15</v>
      </c>
      <c r="J123" s="428"/>
      <c r="K123" s="481">
        <f>+L123+M123</f>
        <v>315</v>
      </c>
      <c r="L123" s="481">
        <f t="shared" si="89"/>
        <v>300</v>
      </c>
      <c r="M123" s="481">
        <f t="shared" si="89"/>
        <v>15</v>
      </c>
      <c r="N123" s="425">
        <f t="shared" ref="N123" si="92">O123+P123</f>
        <v>0</v>
      </c>
      <c r="O123" s="428"/>
      <c r="P123" s="428"/>
      <c r="Q123" s="428">
        <f>+R123+S123</f>
        <v>315</v>
      </c>
      <c r="R123" s="460">
        <v>300</v>
      </c>
      <c r="S123" s="460">
        <v>15</v>
      </c>
      <c r="T123" s="428"/>
      <c r="U123" s="460"/>
      <c r="V123" s="460"/>
      <c r="W123" s="428"/>
      <c r="X123" s="460"/>
      <c r="Y123" s="460"/>
      <c r="Z123" s="428"/>
      <c r="AA123" s="428"/>
      <c r="AB123" s="138"/>
      <c r="AC123" s="358"/>
      <c r="AD123" s="358"/>
      <c r="AE123" s="358"/>
    </row>
    <row r="124" spans="1:31" s="143" customFormat="1" ht="75" hidden="1">
      <c r="A124" s="138">
        <v>6</v>
      </c>
      <c r="B124" s="316" t="s">
        <v>249</v>
      </c>
      <c r="C124" s="138" t="s">
        <v>250</v>
      </c>
      <c r="D124" s="138"/>
      <c r="E124" s="138" t="s">
        <v>251</v>
      </c>
      <c r="F124" s="138" t="s">
        <v>53</v>
      </c>
      <c r="G124" s="427">
        <f t="shared" si="69"/>
        <v>945</v>
      </c>
      <c r="H124" s="427">
        <v>900</v>
      </c>
      <c r="I124" s="427">
        <v>45</v>
      </c>
      <c r="J124" s="428"/>
      <c r="K124" s="481">
        <f t="shared" ref="K124:K134" si="93">+L124+M124</f>
        <v>945</v>
      </c>
      <c r="L124" s="481">
        <f t="shared" ref="L124:L134" si="94">+O124+R124+U124</f>
        <v>900</v>
      </c>
      <c r="M124" s="481">
        <f t="shared" ref="M124:M134" si="95">+P124+S124+V124</f>
        <v>45</v>
      </c>
      <c r="N124" s="425">
        <f t="shared" si="70"/>
        <v>0</v>
      </c>
      <c r="O124" s="428"/>
      <c r="P124" s="428"/>
      <c r="Q124" s="428">
        <f t="shared" ref="Q124:Q126" si="96">+R124+S124</f>
        <v>945</v>
      </c>
      <c r="R124" s="460">
        <v>900</v>
      </c>
      <c r="S124" s="460">
        <v>45</v>
      </c>
      <c r="T124" s="428"/>
      <c r="U124" s="460"/>
      <c r="V124" s="460"/>
      <c r="W124" s="428"/>
      <c r="X124" s="460"/>
      <c r="Y124" s="460"/>
      <c r="Z124" s="428"/>
      <c r="AA124" s="428"/>
      <c r="AB124" s="138"/>
      <c r="AC124" s="358"/>
      <c r="AD124" s="358"/>
      <c r="AE124" s="358"/>
    </row>
    <row r="125" spans="1:31" s="143" customFormat="1" ht="75" hidden="1">
      <c r="A125" s="138">
        <v>7</v>
      </c>
      <c r="B125" s="316" t="s">
        <v>252</v>
      </c>
      <c r="C125" s="138" t="s">
        <v>253</v>
      </c>
      <c r="D125" s="138"/>
      <c r="E125" s="138" t="s">
        <v>159</v>
      </c>
      <c r="F125" s="138" t="s">
        <v>53</v>
      </c>
      <c r="G125" s="427">
        <f t="shared" si="69"/>
        <v>420</v>
      </c>
      <c r="H125" s="427">
        <v>400</v>
      </c>
      <c r="I125" s="427">
        <v>20</v>
      </c>
      <c r="J125" s="428"/>
      <c r="K125" s="481">
        <f t="shared" si="93"/>
        <v>783</v>
      </c>
      <c r="L125" s="481">
        <f t="shared" si="94"/>
        <v>736.9</v>
      </c>
      <c r="M125" s="481">
        <f t="shared" si="95"/>
        <v>46.1</v>
      </c>
      <c r="N125" s="425">
        <f t="shared" si="70"/>
        <v>0</v>
      </c>
      <c r="O125" s="428"/>
      <c r="P125" s="428"/>
      <c r="Q125" s="428">
        <f t="shared" si="96"/>
        <v>783</v>
      </c>
      <c r="R125" s="460">
        <v>736.9</v>
      </c>
      <c r="S125" s="460">
        <v>46.1</v>
      </c>
      <c r="T125" s="428"/>
      <c r="U125" s="460"/>
      <c r="V125" s="460"/>
      <c r="W125" s="428"/>
      <c r="X125" s="460"/>
      <c r="Y125" s="460"/>
      <c r="Z125" s="428"/>
      <c r="AA125" s="428"/>
      <c r="AB125" s="138"/>
      <c r="AC125" s="358"/>
      <c r="AD125" s="358"/>
      <c r="AE125" s="358"/>
    </row>
    <row r="126" spans="1:31" s="143" customFormat="1" ht="75" hidden="1">
      <c r="A126" s="138">
        <v>8</v>
      </c>
      <c r="B126" s="316" t="s">
        <v>254</v>
      </c>
      <c r="C126" s="138" t="s">
        <v>255</v>
      </c>
      <c r="D126" s="138"/>
      <c r="E126" s="138" t="s">
        <v>256</v>
      </c>
      <c r="F126" s="138" t="s">
        <v>53</v>
      </c>
      <c r="G126" s="427">
        <f t="shared" si="69"/>
        <v>404.25</v>
      </c>
      <c r="H126" s="427">
        <v>385</v>
      </c>
      <c r="I126" s="427">
        <v>19.25</v>
      </c>
      <c r="J126" s="428"/>
      <c r="K126" s="481">
        <f t="shared" si="93"/>
        <v>404.25</v>
      </c>
      <c r="L126" s="481">
        <f t="shared" si="94"/>
        <v>385</v>
      </c>
      <c r="M126" s="481">
        <f t="shared" si="95"/>
        <v>19.25</v>
      </c>
      <c r="N126" s="425">
        <f t="shared" si="70"/>
        <v>0</v>
      </c>
      <c r="O126" s="428"/>
      <c r="P126" s="428"/>
      <c r="Q126" s="428">
        <f t="shared" si="96"/>
        <v>404.25</v>
      </c>
      <c r="R126" s="460">
        <v>385</v>
      </c>
      <c r="S126" s="460">
        <v>19.25</v>
      </c>
      <c r="T126" s="428"/>
      <c r="U126" s="460"/>
      <c r="V126" s="460"/>
      <c r="W126" s="428"/>
      <c r="X126" s="460"/>
      <c r="Y126" s="460"/>
      <c r="Z126" s="428"/>
      <c r="AA126" s="428"/>
      <c r="AB126" s="138"/>
      <c r="AC126" s="358"/>
      <c r="AD126" s="358"/>
      <c r="AE126" s="358"/>
    </row>
    <row r="127" spans="1:31" s="143" customFormat="1" ht="45" hidden="1">
      <c r="A127" s="138">
        <v>9</v>
      </c>
      <c r="B127" s="316" t="s">
        <v>257</v>
      </c>
      <c r="C127" s="138" t="s">
        <v>258</v>
      </c>
      <c r="D127" s="138"/>
      <c r="E127" s="147" t="s">
        <v>259</v>
      </c>
      <c r="F127" s="138" t="s">
        <v>53</v>
      </c>
      <c r="G127" s="427">
        <f t="shared" si="69"/>
        <v>840</v>
      </c>
      <c r="H127" s="427">
        <v>800</v>
      </c>
      <c r="I127" s="427">
        <v>40</v>
      </c>
      <c r="J127" s="428"/>
      <c r="K127" s="481">
        <f t="shared" si="93"/>
        <v>0</v>
      </c>
      <c r="L127" s="481">
        <f t="shared" si="94"/>
        <v>0</v>
      </c>
      <c r="M127" s="481">
        <f t="shared" si="95"/>
        <v>0</v>
      </c>
      <c r="N127" s="425">
        <f t="shared" si="70"/>
        <v>0</v>
      </c>
      <c r="O127" s="428"/>
      <c r="P127" s="428"/>
      <c r="Q127" s="428"/>
      <c r="R127" s="460"/>
      <c r="S127" s="460"/>
      <c r="T127" s="428"/>
      <c r="U127" s="460"/>
      <c r="V127" s="460"/>
      <c r="W127" s="427"/>
      <c r="X127" s="427" t="s">
        <v>1161</v>
      </c>
      <c r="Y127" s="427"/>
      <c r="Z127" s="428"/>
      <c r="AA127" s="428"/>
      <c r="AB127" s="138"/>
      <c r="AC127" s="358"/>
      <c r="AD127" s="358"/>
      <c r="AE127" s="358"/>
    </row>
    <row r="128" spans="1:31" s="143" customFormat="1" ht="60" hidden="1">
      <c r="A128" s="138">
        <v>10</v>
      </c>
      <c r="B128" s="316" t="s">
        <v>260</v>
      </c>
      <c r="C128" s="138" t="s">
        <v>255</v>
      </c>
      <c r="D128" s="138"/>
      <c r="E128" s="147" t="s">
        <v>261</v>
      </c>
      <c r="F128" s="138" t="s">
        <v>54</v>
      </c>
      <c r="G128" s="427">
        <f t="shared" si="69"/>
        <v>525</v>
      </c>
      <c r="H128" s="427">
        <v>500</v>
      </c>
      <c r="I128" s="427">
        <v>25</v>
      </c>
      <c r="J128" s="428"/>
      <c r="K128" s="481">
        <f t="shared" si="93"/>
        <v>0</v>
      </c>
      <c r="L128" s="481">
        <f t="shared" si="94"/>
        <v>0</v>
      </c>
      <c r="M128" s="481">
        <f t="shared" si="95"/>
        <v>0</v>
      </c>
      <c r="N128" s="425">
        <f t="shared" si="70"/>
        <v>0</v>
      </c>
      <c r="O128" s="428"/>
      <c r="P128" s="428"/>
      <c r="Q128" s="428"/>
      <c r="R128" s="460"/>
      <c r="S128" s="460"/>
      <c r="T128" s="428"/>
      <c r="U128" s="460"/>
      <c r="V128" s="460"/>
      <c r="W128" s="427">
        <f t="shared" ref="W128:W129" si="97">X128+Y128</f>
        <v>525</v>
      </c>
      <c r="X128" s="427">
        <v>500</v>
      </c>
      <c r="Y128" s="427">
        <v>25</v>
      </c>
      <c r="Z128" s="428"/>
      <c r="AA128" s="428"/>
      <c r="AB128" s="138"/>
      <c r="AC128" s="358"/>
      <c r="AD128" s="358"/>
      <c r="AE128" s="358"/>
    </row>
    <row r="129" spans="1:31" s="143" customFormat="1" ht="60" hidden="1">
      <c r="A129" s="138">
        <v>11</v>
      </c>
      <c r="B129" s="316" t="s">
        <v>262</v>
      </c>
      <c r="C129" s="138" t="s">
        <v>255</v>
      </c>
      <c r="D129" s="138"/>
      <c r="E129" s="147" t="s">
        <v>263</v>
      </c>
      <c r="F129" s="138" t="s">
        <v>54</v>
      </c>
      <c r="G129" s="427">
        <f t="shared" si="69"/>
        <v>630</v>
      </c>
      <c r="H129" s="427">
        <v>600</v>
      </c>
      <c r="I129" s="427">
        <v>30</v>
      </c>
      <c r="J129" s="428"/>
      <c r="K129" s="481">
        <f t="shared" si="93"/>
        <v>0</v>
      </c>
      <c r="L129" s="481">
        <f t="shared" si="94"/>
        <v>0</v>
      </c>
      <c r="M129" s="481">
        <f t="shared" si="95"/>
        <v>0</v>
      </c>
      <c r="N129" s="425">
        <f t="shared" si="70"/>
        <v>0</v>
      </c>
      <c r="O129" s="428"/>
      <c r="P129" s="428"/>
      <c r="Q129" s="428"/>
      <c r="R129" s="460"/>
      <c r="S129" s="460"/>
      <c r="T129" s="428"/>
      <c r="U129" s="460"/>
      <c r="V129" s="460"/>
      <c r="W129" s="427">
        <f t="shared" si="97"/>
        <v>630</v>
      </c>
      <c r="X129" s="427">
        <v>600</v>
      </c>
      <c r="Y129" s="427">
        <v>30</v>
      </c>
      <c r="Z129" s="428"/>
      <c r="AA129" s="428"/>
      <c r="AB129" s="138"/>
      <c r="AC129" s="358"/>
      <c r="AD129" s="358"/>
      <c r="AE129" s="358"/>
    </row>
    <row r="130" spans="1:31" s="143" customFormat="1" ht="30" hidden="1">
      <c r="A130" s="138">
        <v>12</v>
      </c>
      <c r="B130" s="316" t="s">
        <v>264</v>
      </c>
      <c r="C130" s="138" t="s">
        <v>248</v>
      </c>
      <c r="D130" s="138"/>
      <c r="E130" s="138" t="s">
        <v>265</v>
      </c>
      <c r="F130" s="138" t="s">
        <v>54</v>
      </c>
      <c r="G130" s="427">
        <f t="shared" si="69"/>
        <v>945</v>
      </c>
      <c r="H130" s="427">
        <v>900</v>
      </c>
      <c r="I130" s="427">
        <v>45</v>
      </c>
      <c r="J130" s="428"/>
      <c r="K130" s="481">
        <f t="shared" si="93"/>
        <v>846.4</v>
      </c>
      <c r="L130" s="481">
        <f t="shared" si="94"/>
        <v>800</v>
      </c>
      <c r="M130" s="481">
        <f t="shared" si="95"/>
        <v>46.4</v>
      </c>
      <c r="N130" s="425">
        <f t="shared" si="70"/>
        <v>0</v>
      </c>
      <c r="O130" s="428"/>
      <c r="P130" s="428"/>
      <c r="Q130" s="428"/>
      <c r="R130" s="460"/>
      <c r="S130" s="460"/>
      <c r="T130" s="428">
        <f>+U130+V130</f>
        <v>846.4</v>
      </c>
      <c r="U130" s="460">
        <v>800</v>
      </c>
      <c r="V130" s="460">
        <v>46.4</v>
      </c>
      <c r="W130" s="428"/>
      <c r="X130" s="460"/>
      <c r="Y130" s="460"/>
      <c r="Z130" s="428"/>
      <c r="AA130" s="428"/>
      <c r="AB130" s="142"/>
      <c r="AC130" s="358"/>
      <c r="AD130" s="358"/>
      <c r="AE130" s="358"/>
    </row>
    <row r="131" spans="1:31" s="143" customFormat="1" ht="60" hidden="1">
      <c r="A131" s="138">
        <v>13</v>
      </c>
      <c r="B131" s="316" t="s">
        <v>912</v>
      </c>
      <c r="C131" s="138" t="s">
        <v>258</v>
      </c>
      <c r="D131" s="138"/>
      <c r="E131" s="147" t="s">
        <v>266</v>
      </c>
      <c r="F131" s="138" t="s">
        <v>54</v>
      </c>
      <c r="G131" s="427">
        <f t="shared" si="69"/>
        <v>945</v>
      </c>
      <c r="H131" s="427">
        <v>900</v>
      </c>
      <c r="I131" s="427">
        <v>45</v>
      </c>
      <c r="J131" s="428"/>
      <c r="K131" s="481">
        <f t="shared" si="93"/>
        <v>0</v>
      </c>
      <c r="L131" s="481">
        <f t="shared" si="94"/>
        <v>0</v>
      </c>
      <c r="M131" s="481">
        <f t="shared" si="95"/>
        <v>0</v>
      </c>
      <c r="N131" s="425">
        <f t="shared" si="70"/>
        <v>0</v>
      </c>
      <c r="O131" s="428"/>
      <c r="P131" s="428"/>
      <c r="Q131" s="428"/>
      <c r="R131" s="460"/>
      <c r="S131" s="460"/>
      <c r="T131" s="428"/>
      <c r="U131" s="460"/>
      <c r="V131" s="460"/>
      <c r="W131" s="427">
        <f t="shared" ref="W131" si="98">X131+Y131</f>
        <v>945</v>
      </c>
      <c r="X131" s="427">
        <v>900</v>
      </c>
      <c r="Y131" s="427">
        <v>45</v>
      </c>
      <c r="Z131" s="428"/>
      <c r="AA131" s="428"/>
      <c r="AB131" s="138"/>
      <c r="AC131" s="358"/>
      <c r="AD131" s="358"/>
      <c r="AE131" s="358"/>
    </row>
    <row r="132" spans="1:31" s="143" customFormat="1" ht="30" hidden="1">
      <c r="A132" s="138">
        <v>14</v>
      </c>
      <c r="B132" s="316" t="s">
        <v>267</v>
      </c>
      <c r="C132" s="138" t="s">
        <v>268</v>
      </c>
      <c r="D132" s="138"/>
      <c r="E132" s="138" t="s">
        <v>269</v>
      </c>
      <c r="F132" s="138" t="s">
        <v>55</v>
      </c>
      <c r="G132" s="427">
        <f t="shared" si="69"/>
        <v>577.5</v>
      </c>
      <c r="H132" s="427">
        <v>550</v>
      </c>
      <c r="I132" s="427">
        <v>27.5</v>
      </c>
      <c r="J132" s="428"/>
      <c r="K132" s="481">
        <f t="shared" si="93"/>
        <v>481.4</v>
      </c>
      <c r="L132" s="481">
        <f t="shared" si="94"/>
        <v>455</v>
      </c>
      <c r="M132" s="481">
        <f t="shared" si="95"/>
        <v>26.4</v>
      </c>
      <c r="N132" s="425">
        <f t="shared" si="70"/>
        <v>0</v>
      </c>
      <c r="O132" s="428"/>
      <c r="P132" s="428"/>
      <c r="Q132" s="428"/>
      <c r="R132" s="460"/>
      <c r="S132" s="460"/>
      <c r="T132" s="428">
        <f>+U132+V132</f>
        <v>481.4</v>
      </c>
      <c r="U132" s="460">
        <v>455</v>
      </c>
      <c r="V132" s="460">
        <v>26.4</v>
      </c>
      <c r="W132" s="428"/>
      <c r="X132" s="460"/>
      <c r="Y132" s="460"/>
      <c r="Z132" s="428"/>
      <c r="AA132" s="428"/>
      <c r="AB132" s="142"/>
      <c r="AC132" s="358"/>
      <c r="AD132" s="358"/>
      <c r="AE132" s="358"/>
    </row>
    <row r="133" spans="1:31" s="143" customFormat="1" ht="75" hidden="1">
      <c r="A133" s="138">
        <v>15</v>
      </c>
      <c r="B133" s="316" t="s">
        <v>270</v>
      </c>
      <c r="C133" s="138" t="s">
        <v>271</v>
      </c>
      <c r="D133" s="138"/>
      <c r="E133" s="138" t="s">
        <v>110</v>
      </c>
      <c r="F133" s="138" t="s">
        <v>55</v>
      </c>
      <c r="G133" s="427">
        <f t="shared" si="69"/>
        <v>735</v>
      </c>
      <c r="H133" s="427">
        <v>700</v>
      </c>
      <c r="I133" s="427">
        <v>35</v>
      </c>
      <c r="J133" s="428"/>
      <c r="K133" s="481">
        <f t="shared" si="93"/>
        <v>698.3</v>
      </c>
      <c r="L133" s="481">
        <f t="shared" si="94"/>
        <v>660</v>
      </c>
      <c r="M133" s="481">
        <f t="shared" si="95"/>
        <v>38.299999999999997</v>
      </c>
      <c r="N133" s="425">
        <f t="shared" si="70"/>
        <v>0</v>
      </c>
      <c r="O133" s="428"/>
      <c r="P133" s="428"/>
      <c r="Q133" s="428"/>
      <c r="R133" s="460"/>
      <c r="S133" s="460"/>
      <c r="T133" s="428">
        <f t="shared" ref="T133:T134" si="99">+U133+V133</f>
        <v>698.3</v>
      </c>
      <c r="U133" s="460">
        <v>660</v>
      </c>
      <c r="V133" s="460">
        <v>38.299999999999997</v>
      </c>
      <c r="W133" s="428"/>
      <c r="X133" s="460"/>
      <c r="Y133" s="460"/>
      <c r="Z133" s="428"/>
      <c r="AA133" s="428"/>
      <c r="AB133" s="138"/>
      <c r="AC133" s="358"/>
      <c r="AD133" s="358"/>
      <c r="AE133" s="358"/>
    </row>
    <row r="134" spans="1:31" s="143" customFormat="1" ht="75" hidden="1">
      <c r="A134" s="138">
        <v>16</v>
      </c>
      <c r="B134" s="316" t="s">
        <v>272</v>
      </c>
      <c r="C134" s="138" t="s">
        <v>273</v>
      </c>
      <c r="D134" s="138"/>
      <c r="E134" s="138" t="s">
        <v>128</v>
      </c>
      <c r="F134" s="138" t="s">
        <v>55</v>
      </c>
      <c r="G134" s="427">
        <f t="shared" si="69"/>
        <v>932.62</v>
      </c>
      <c r="H134" s="427">
        <v>888.21</v>
      </c>
      <c r="I134" s="427">
        <v>44.41</v>
      </c>
      <c r="J134" s="428"/>
      <c r="K134" s="481">
        <f t="shared" si="93"/>
        <v>454</v>
      </c>
      <c r="L134" s="481">
        <f t="shared" si="94"/>
        <v>429.1</v>
      </c>
      <c r="M134" s="481">
        <f t="shared" si="95"/>
        <v>24.9</v>
      </c>
      <c r="N134" s="425">
        <f t="shared" si="70"/>
        <v>0</v>
      </c>
      <c r="O134" s="428"/>
      <c r="P134" s="428"/>
      <c r="Q134" s="428"/>
      <c r="R134" s="460"/>
      <c r="S134" s="460"/>
      <c r="T134" s="428">
        <f t="shared" si="99"/>
        <v>454</v>
      </c>
      <c r="U134" s="460">
        <v>429.1</v>
      </c>
      <c r="V134" s="460">
        <v>24.9</v>
      </c>
      <c r="W134" s="428"/>
      <c r="X134" s="460"/>
      <c r="Y134" s="460"/>
      <c r="Z134" s="428"/>
      <c r="AA134" s="428"/>
      <c r="AB134" s="138"/>
      <c r="AC134" s="358"/>
      <c r="AD134" s="358"/>
      <c r="AE134" s="358"/>
    </row>
    <row r="135" spans="1:31" s="143" customFormat="1" hidden="1">
      <c r="A135" s="138"/>
      <c r="B135" s="316" t="s">
        <v>1146</v>
      </c>
      <c r="C135" s="138"/>
      <c r="D135" s="138"/>
      <c r="E135" s="138"/>
      <c r="F135" s="138"/>
      <c r="G135" s="427"/>
      <c r="H135" s="427"/>
      <c r="I135" s="427"/>
      <c r="J135" s="428"/>
      <c r="K135" s="481"/>
      <c r="L135" s="481"/>
      <c r="M135" s="481"/>
      <c r="N135" s="425"/>
      <c r="O135" s="428"/>
      <c r="P135" s="428"/>
      <c r="Q135" s="428"/>
      <c r="R135" s="460"/>
      <c r="S135" s="460"/>
      <c r="T135" s="428"/>
      <c r="U135" s="460"/>
      <c r="V135" s="460"/>
      <c r="W135" s="428">
        <f t="shared" ref="W135:W136" si="100">+X135+Y135</f>
        <v>627.45999999999992</v>
      </c>
      <c r="X135" s="460">
        <v>612.54999999999995</v>
      </c>
      <c r="Y135" s="460">
        <f>31.3-16.39</f>
        <v>14.91</v>
      </c>
      <c r="Z135" s="428"/>
      <c r="AA135" s="428"/>
      <c r="AB135" s="138"/>
      <c r="AC135" s="358"/>
      <c r="AD135" s="358"/>
      <c r="AE135" s="358"/>
    </row>
    <row r="136" spans="1:31" s="143" customFormat="1" ht="30" hidden="1">
      <c r="A136" s="138"/>
      <c r="B136" s="316" t="s">
        <v>1147</v>
      </c>
      <c r="C136" s="138"/>
      <c r="D136" s="138"/>
      <c r="E136" s="138"/>
      <c r="F136" s="138"/>
      <c r="G136" s="427"/>
      <c r="H136" s="427"/>
      <c r="I136" s="427"/>
      <c r="J136" s="428"/>
      <c r="K136" s="481"/>
      <c r="L136" s="481"/>
      <c r="M136" s="481"/>
      <c r="N136" s="425"/>
      <c r="O136" s="428"/>
      <c r="P136" s="428"/>
      <c r="Q136" s="428"/>
      <c r="R136" s="460"/>
      <c r="S136" s="460"/>
      <c r="T136" s="428"/>
      <c r="U136" s="460"/>
      <c r="V136" s="460"/>
      <c r="W136" s="428">
        <f t="shared" si="100"/>
        <v>627.45999999999992</v>
      </c>
      <c r="X136" s="460">
        <v>612.55999999999995</v>
      </c>
      <c r="Y136" s="460">
        <v>14.9</v>
      </c>
      <c r="Z136" s="428"/>
      <c r="AA136" s="428"/>
      <c r="AB136" s="138"/>
      <c r="AC136" s="358"/>
      <c r="AD136" s="358"/>
      <c r="AE136" s="358"/>
    </row>
    <row r="137" spans="1:31" s="14" customFormat="1" ht="23.25" customHeight="1">
      <c r="A137" s="406" t="s">
        <v>995</v>
      </c>
      <c r="B137" s="484" t="s">
        <v>275</v>
      </c>
      <c r="C137" s="407"/>
      <c r="D137" s="407"/>
      <c r="E137" s="401">
        <v>0</v>
      </c>
      <c r="F137" s="401"/>
      <c r="G137" s="426">
        <f>SUM(G138:G151)</f>
        <v>10115.23</v>
      </c>
      <c r="H137" s="426">
        <f t="shared" ref="H137:AA137" si="101">SUM(H138:H151)</f>
        <v>9633.23</v>
      </c>
      <c r="I137" s="426">
        <f t="shared" si="101"/>
        <v>482</v>
      </c>
      <c r="J137" s="426">
        <f t="shared" si="101"/>
        <v>0</v>
      </c>
      <c r="K137" s="426">
        <f t="shared" si="101"/>
        <v>6753.7800000000007</v>
      </c>
      <c r="L137" s="426">
        <f t="shared" si="101"/>
        <v>6404.7800000000007</v>
      </c>
      <c r="M137" s="426">
        <f t="shared" si="101"/>
        <v>349</v>
      </c>
      <c r="N137" s="426">
        <f t="shared" si="101"/>
        <v>1820.8</v>
      </c>
      <c r="O137" s="426">
        <f t="shared" si="101"/>
        <v>1733.8</v>
      </c>
      <c r="P137" s="426">
        <f t="shared" si="101"/>
        <v>87</v>
      </c>
      <c r="Q137" s="426">
        <f t="shared" si="101"/>
        <v>2449.88</v>
      </c>
      <c r="R137" s="426">
        <f t="shared" si="101"/>
        <v>2324.38</v>
      </c>
      <c r="S137" s="426">
        <f t="shared" si="101"/>
        <v>125.5</v>
      </c>
      <c r="T137" s="426">
        <f t="shared" si="101"/>
        <v>2483.1</v>
      </c>
      <c r="U137" s="426">
        <f t="shared" si="101"/>
        <v>2346.6</v>
      </c>
      <c r="V137" s="426">
        <f t="shared" si="101"/>
        <v>136.5</v>
      </c>
      <c r="W137" s="426">
        <f>SUM(W138:W152)</f>
        <v>3361.45</v>
      </c>
      <c r="X137" s="426">
        <f t="shared" ref="X137:Y137" si="102">SUM(X138:X152)</f>
        <v>3228.45</v>
      </c>
      <c r="Y137" s="426">
        <f t="shared" si="102"/>
        <v>133</v>
      </c>
      <c r="Z137" s="426"/>
      <c r="AA137" s="426">
        <f t="shared" si="101"/>
        <v>0</v>
      </c>
      <c r="AB137" s="16"/>
      <c r="AC137" s="357">
        <f>+'NĂM 2022'!K53+'NĂM 2023'!N59+'NĂM 2024'!J56+'NĂM 2025'!J50</f>
        <v>10115.23</v>
      </c>
      <c r="AD137" s="357">
        <f>+'NĂM 2022'!L53+'NĂM 2023'!O59+'NĂM 2024'!K56+'NĂM 2025'!K50</f>
        <v>9633.23</v>
      </c>
      <c r="AE137" s="357">
        <f>+'NĂM 2022'!M53+'NĂM 2023'!P59+'NĂM 2024'!L56+'NĂM 2025'!L50</f>
        <v>482</v>
      </c>
    </row>
    <row r="138" spans="1:31" ht="75" hidden="1">
      <c r="A138" s="25">
        <v>1</v>
      </c>
      <c r="B138" s="327" t="s">
        <v>276</v>
      </c>
      <c r="C138" s="25" t="s">
        <v>277</v>
      </c>
      <c r="D138" s="25"/>
      <c r="E138" s="8" t="s">
        <v>278</v>
      </c>
      <c r="F138" s="25" t="s">
        <v>52</v>
      </c>
      <c r="G138" s="425">
        <f t="shared" si="69"/>
        <v>1316.8</v>
      </c>
      <c r="H138" s="425">
        <v>1253.8</v>
      </c>
      <c r="I138" s="425">
        <v>63</v>
      </c>
      <c r="J138" s="431">
        <v>0</v>
      </c>
      <c r="K138" s="431">
        <f>+L138+M138</f>
        <v>1316.8</v>
      </c>
      <c r="L138" s="431">
        <f>+O138+R138+U138</f>
        <v>1253.8</v>
      </c>
      <c r="M138" s="431">
        <f>+P138+S138+V138</f>
        <v>63</v>
      </c>
      <c r="N138" s="425">
        <f t="shared" si="70"/>
        <v>1316.8</v>
      </c>
      <c r="O138" s="425">
        <v>1253.8</v>
      </c>
      <c r="P138" s="425">
        <v>63</v>
      </c>
      <c r="Q138" s="425"/>
      <c r="R138" s="458"/>
      <c r="S138" s="458"/>
      <c r="T138" s="425"/>
      <c r="U138" s="458"/>
      <c r="V138" s="458"/>
      <c r="W138" s="425"/>
      <c r="X138" s="458"/>
      <c r="Y138" s="458"/>
      <c r="Z138" s="425"/>
      <c r="AA138" s="431"/>
      <c r="AB138" s="15"/>
      <c r="AC138" s="482">
        <f>+G137-K137</f>
        <v>3361.4499999999989</v>
      </c>
      <c r="AD138" s="482">
        <f>+H137-L137</f>
        <v>3228.4499999999989</v>
      </c>
      <c r="AE138" s="482">
        <f>+I137-M137</f>
        <v>133</v>
      </c>
    </row>
    <row r="139" spans="1:31" ht="75" hidden="1">
      <c r="A139" s="25">
        <f>+A138+1</f>
        <v>2</v>
      </c>
      <c r="B139" s="327" t="s">
        <v>279</v>
      </c>
      <c r="C139" s="25" t="s">
        <v>280</v>
      </c>
      <c r="D139" s="25"/>
      <c r="E139" s="8" t="s">
        <v>281</v>
      </c>
      <c r="F139" s="25" t="s">
        <v>52</v>
      </c>
      <c r="G139" s="425">
        <f t="shared" si="69"/>
        <v>420</v>
      </c>
      <c r="H139" s="425">
        <v>400</v>
      </c>
      <c r="I139" s="425">
        <v>20</v>
      </c>
      <c r="J139" s="431">
        <v>0</v>
      </c>
      <c r="K139" s="431">
        <f t="shared" ref="K139:K151" si="103">+L139+M139</f>
        <v>420</v>
      </c>
      <c r="L139" s="431">
        <f t="shared" ref="L139:L151" si="104">+O139+R139+U139</f>
        <v>400</v>
      </c>
      <c r="M139" s="431">
        <f t="shared" ref="M139:M151" si="105">+P139+S139+V139</f>
        <v>20</v>
      </c>
      <c r="N139" s="425">
        <f t="shared" si="70"/>
        <v>420</v>
      </c>
      <c r="O139" s="425">
        <v>400</v>
      </c>
      <c r="P139" s="425">
        <v>20</v>
      </c>
      <c r="Q139" s="425"/>
      <c r="R139" s="458"/>
      <c r="S139" s="458"/>
      <c r="T139" s="425"/>
      <c r="U139" s="458"/>
      <c r="V139" s="458"/>
      <c r="W139" s="425"/>
      <c r="X139" s="458"/>
      <c r="Y139" s="458"/>
      <c r="Z139" s="425"/>
      <c r="AA139" s="431"/>
      <c r="AB139" s="15"/>
      <c r="AC139" s="354">
        <f>+AC138-W137</f>
        <v>0</v>
      </c>
      <c r="AD139" s="354">
        <f t="shared" ref="AD139:AE139" si="106">+AD138-X137</f>
        <v>0</v>
      </c>
      <c r="AE139" s="354">
        <f t="shared" si="106"/>
        <v>0</v>
      </c>
    </row>
    <row r="140" spans="1:31" ht="75" hidden="1">
      <c r="A140" s="25">
        <f t="shared" ref="A140:A151" si="107">+A139+1</f>
        <v>3</v>
      </c>
      <c r="B140" s="327" t="s">
        <v>282</v>
      </c>
      <c r="C140" s="25" t="s">
        <v>275</v>
      </c>
      <c r="D140" s="25"/>
      <c r="E140" s="8" t="s">
        <v>283</v>
      </c>
      <c r="F140" s="25" t="s">
        <v>52</v>
      </c>
      <c r="G140" s="425">
        <f t="shared" si="69"/>
        <v>84</v>
      </c>
      <c r="H140" s="425">
        <v>80</v>
      </c>
      <c r="I140" s="425">
        <v>4</v>
      </c>
      <c r="J140" s="431">
        <v>0</v>
      </c>
      <c r="K140" s="431">
        <f t="shared" si="103"/>
        <v>84</v>
      </c>
      <c r="L140" s="431">
        <f t="shared" si="104"/>
        <v>80</v>
      </c>
      <c r="M140" s="431">
        <f t="shared" si="105"/>
        <v>4</v>
      </c>
      <c r="N140" s="425">
        <f t="shared" si="70"/>
        <v>84</v>
      </c>
      <c r="O140" s="425">
        <v>80</v>
      </c>
      <c r="P140" s="425">
        <v>4</v>
      </c>
      <c r="Q140" s="425"/>
      <c r="R140" s="458"/>
      <c r="S140" s="458"/>
      <c r="T140" s="425"/>
      <c r="U140" s="458"/>
      <c r="V140" s="458"/>
      <c r="W140" s="425"/>
      <c r="X140" s="458"/>
      <c r="Y140" s="458"/>
      <c r="Z140" s="425"/>
      <c r="AA140" s="431"/>
      <c r="AB140" s="15"/>
    </row>
    <row r="141" spans="1:31" ht="75" hidden="1">
      <c r="A141" s="25">
        <f t="shared" si="107"/>
        <v>4</v>
      </c>
      <c r="B141" s="327" t="s">
        <v>284</v>
      </c>
      <c r="C141" s="25" t="s">
        <v>285</v>
      </c>
      <c r="D141" s="25"/>
      <c r="E141" s="8" t="s">
        <v>286</v>
      </c>
      <c r="F141" s="25" t="s">
        <v>53</v>
      </c>
      <c r="G141" s="425">
        <f t="shared" si="69"/>
        <v>525</v>
      </c>
      <c r="H141" s="425">
        <v>500</v>
      </c>
      <c r="I141" s="425">
        <v>25</v>
      </c>
      <c r="J141" s="431">
        <v>0</v>
      </c>
      <c r="K141" s="431">
        <f t="shared" si="103"/>
        <v>480</v>
      </c>
      <c r="L141" s="431">
        <f t="shared" si="104"/>
        <v>450</v>
      </c>
      <c r="M141" s="431">
        <f t="shared" si="105"/>
        <v>30</v>
      </c>
      <c r="N141" s="425">
        <f t="shared" si="70"/>
        <v>0</v>
      </c>
      <c r="O141" s="431"/>
      <c r="P141" s="431"/>
      <c r="Q141" s="431">
        <f>+R141+S141</f>
        <v>480</v>
      </c>
      <c r="R141" s="460">
        <v>450</v>
      </c>
      <c r="S141" s="460">
        <v>30</v>
      </c>
      <c r="T141" s="431"/>
      <c r="U141" s="460"/>
      <c r="V141" s="460"/>
      <c r="W141" s="431"/>
      <c r="X141" s="460"/>
      <c r="Y141" s="460"/>
      <c r="Z141" s="431"/>
      <c r="AA141" s="431"/>
      <c r="AB141" s="15"/>
    </row>
    <row r="142" spans="1:31" ht="75" hidden="1">
      <c r="A142" s="25">
        <f t="shared" si="107"/>
        <v>5</v>
      </c>
      <c r="B142" s="327" t="s">
        <v>287</v>
      </c>
      <c r="C142" s="25" t="s">
        <v>288</v>
      </c>
      <c r="D142" s="25"/>
      <c r="E142" s="8" t="s">
        <v>289</v>
      </c>
      <c r="F142" s="25" t="s">
        <v>53</v>
      </c>
      <c r="G142" s="425">
        <f t="shared" si="69"/>
        <v>630</v>
      </c>
      <c r="H142" s="425">
        <v>600</v>
      </c>
      <c r="I142" s="425">
        <v>30</v>
      </c>
      <c r="J142" s="431">
        <v>0</v>
      </c>
      <c r="K142" s="431">
        <f t="shared" si="103"/>
        <v>590</v>
      </c>
      <c r="L142" s="431">
        <f t="shared" si="104"/>
        <v>550</v>
      </c>
      <c r="M142" s="431">
        <f t="shared" si="105"/>
        <v>40</v>
      </c>
      <c r="N142" s="425">
        <f t="shared" si="70"/>
        <v>0</v>
      </c>
      <c r="O142" s="431"/>
      <c r="P142" s="431"/>
      <c r="Q142" s="431">
        <f>+R142+S142</f>
        <v>590</v>
      </c>
      <c r="R142" s="460">
        <v>550</v>
      </c>
      <c r="S142" s="460">
        <v>40</v>
      </c>
      <c r="T142" s="431"/>
      <c r="U142" s="460"/>
      <c r="V142" s="460"/>
      <c r="W142" s="431"/>
      <c r="X142" s="460"/>
      <c r="Y142" s="460"/>
      <c r="Z142" s="431"/>
      <c r="AA142" s="431"/>
      <c r="AB142" s="15"/>
    </row>
    <row r="143" spans="1:31" ht="75" hidden="1">
      <c r="A143" s="25">
        <f t="shared" si="107"/>
        <v>6</v>
      </c>
      <c r="B143" s="327" t="s">
        <v>290</v>
      </c>
      <c r="C143" s="25" t="s">
        <v>291</v>
      </c>
      <c r="D143" s="25"/>
      <c r="E143" s="8" t="s">
        <v>281</v>
      </c>
      <c r="F143" s="25" t="s">
        <v>53</v>
      </c>
      <c r="G143" s="425">
        <f t="shared" si="69"/>
        <v>420</v>
      </c>
      <c r="H143" s="425">
        <v>400</v>
      </c>
      <c r="I143" s="425">
        <v>20</v>
      </c>
      <c r="J143" s="431">
        <v>0</v>
      </c>
      <c r="K143" s="431">
        <f t="shared" si="103"/>
        <v>420</v>
      </c>
      <c r="L143" s="431">
        <f t="shared" si="104"/>
        <v>400</v>
      </c>
      <c r="M143" s="431">
        <f t="shared" si="105"/>
        <v>20</v>
      </c>
      <c r="N143" s="425">
        <f t="shared" si="70"/>
        <v>0</v>
      </c>
      <c r="O143" s="431"/>
      <c r="P143" s="431"/>
      <c r="Q143" s="431"/>
      <c r="R143" s="460"/>
      <c r="S143" s="460"/>
      <c r="T143" s="431">
        <f>+U143+V143</f>
        <v>420</v>
      </c>
      <c r="U143" s="460">
        <v>400</v>
      </c>
      <c r="V143" s="460">
        <v>20</v>
      </c>
      <c r="W143" s="431"/>
      <c r="X143" s="460"/>
      <c r="Y143" s="460"/>
      <c r="Z143" s="431"/>
      <c r="AA143" s="431"/>
      <c r="AB143" s="15"/>
    </row>
    <row r="144" spans="1:31" ht="75" hidden="1">
      <c r="A144" s="25">
        <f t="shared" si="107"/>
        <v>7</v>
      </c>
      <c r="B144" s="327" t="s">
        <v>292</v>
      </c>
      <c r="C144" s="25" t="s">
        <v>275</v>
      </c>
      <c r="D144" s="25"/>
      <c r="E144" s="8" t="s">
        <v>104</v>
      </c>
      <c r="F144" s="25" t="s">
        <v>53</v>
      </c>
      <c r="G144" s="425">
        <f t="shared" si="69"/>
        <v>735</v>
      </c>
      <c r="H144" s="425">
        <v>700</v>
      </c>
      <c r="I144" s="425">
        <v>35</v>
      </c>
      <c r="J144" s="431">
        <v>0</v>
      </c>
      <c r="K144" s="431">
        <f t="shared" si="103"/>
        <v>735</v>
      </c>
      <c r="L144" s="431">
        <f t="shared" si="104"/>
        <v>700</v>
      </c>
      <c r="M144" s="431">
        <f t="shared" si="105"/>
        <v>35</v>
      </c>
      <c r="N144" s="425">
        <f t="shared" si="70"/>
        <v>0</v>
      </c>
      <c r="O144" s="431"/>
      <c r="P144" s="431"/>
      <c r="Q144" s="431">
        <f>+R144+S144</f>
        <v>735</v>
      </c>
      <c r="R144" s="460">
        <v>700</v>
      </c>
      <c r="S144" s="460">
        <v>35</v>
      </c>
      <c r="T144" s="431"/>
      <c r="U144" s="460"/>
      <c r="V144" s="460"/>
      <c r="W144" s="431"/>
      <c r="X144" s="460"/>
      <c r="Y144" s="460"/>
      <c r="Z144" s="431"/>
      <c r="AA144" s="431"/>
      <c r="AB144" s="15"/>
    </row>
    <row r="145" spans="1:31" ht="75" hidden="1">
      <c r="A145" s="25">
        <f t="shared" si="107"/>
        <v>8</v>
      </c>
      <c r="B145" s="327" t="s">
        <v>293</v>
      </c>
      <c r="C145" s="25" t="s">
        <v>288</v>
      </c>
      <c r="D145" s="25"/>
      <c r="E145" s="8" t="s">
        <v>278</v>
      </c>
      <c r="F145" s="25" t="s">
        <v>53</v>
      </c>
      <c r="G145" s="425">
        <f t="shared" si="69"/>
        <v>1260</v>
      </c>
      <c r="H145" s="425">
        <v>1200</v>
      </c>
      <c r="I145" s="425">
        <v>60</v>
      </c>
      <c r="J145" s="431">
        <v>0</v>
      </c>
      <c r="K145" s="431">
        <f t="shared" si="103"/>
        <v>644.88</v>
      </c>
      <c r="L145" s="431">
        <f t="shared" si="104"/>
        <v>624.38</v>
      </c>
      <c r="M145" s="431">
        <f t="shared" si="105"/>
        <v>20.5</v>
      </c>
      <c r="N145" s="425">
        <f t="shared" si="70"/>
        <v>0</v>
      </c>
      <c r="O145" s="431"/>
      <c r="P145" s="431"/>
      <c r="Q145" s="431">
        <f>+R145+S145</f>
        <v>644.88</v>
      </c>
      <c r="R145" s="460">
        <v>624.38</v>
      </c>
      <c r="S145" s="460">
        <v>20.5</v>
      </c>
      <c r="T145" s="431"/>
      <c r="U145" s="460"/>
      <c r="V145" s="460"/>
      <c r="W145" s="431"/>
      <c r="X145" s="460"/>
      <c r="Y145" s="460"/>
      <c r="Z145" s="431"/>
      <c r="AA145" s="431"/>
      <c r="AB145" s="15"/>
    </row>
    <row r="146" spans="1:31" ht="75" hidden="1">
      <c r="A146" s="25">
        <f t="shared" si="107"/>
        <v>9</v>
      </c>
      <c r="B146" s="327" t="s">
        <v>294</v>
      </c>
      <c r="C146" s="25" t="s">
        <v>277</v>
      </c>
      <c r="D146" s="25"/>
      <c r="E146" s="8" t="s">
        <v>281</v>
      </c>
      <c r="F146" s="25" t="s">
        <v>54</v>
      </c>
      <c r="G146" s="425">
        <f t="shared" si="69"/>
        <v>420</v>
      </c>
      <c r="H146" s="425">
        <v>400</v>
      </c>
      <c r="I146" s="425">
        <v>20</v>
      </c>
      <c r="J146" s="431">
        <v>0</v>
      </c>
      <c r="K146" s="431">
        <f t="shared" si="103"/>
        <v>0</v>
      </c>
      <c r="L146" s="431">
        <f t="shared" si="104"/>
        <v>0</v>
      </c>
      <c r="M146" s="431">
        <f t="shared" si="105"/>
        <v>0</v>
      </c>
      <c r="N146" s="425">
        <f t="shared" si="70"/>
        <v>0</v>
      </c>
      <c r="O146" s="431"/>
      <c r="P146" s="431"/>
      <c r="Q146" s="431"/>
      <c r="R146" s="460"/>
      <c r="S146" s="460"/>
      <c r="T146" s="431"/>
      <c r="U146" s="460"/>
      <c r="V146" s="460"/>
      <c r="W146" s="425">
        <f t="shared" ref="W146" si="108">X146+Y146</f>
        <v>420</v>
      </c>
      <c r="X146" s="425">
        <v>400</v>
      </c>
      <c r="Y146" s="425">
        <v>20</v>
      </c>
      <c r="Z146" s="431"/>
      <c r="AA146" s="431"/>
      <c r="AB146" s="15"/>
    </row>
    <row r="147" spans="1:31" ht="75" hidden="1">
      <c r="A147" s="25">
        <f t="shared" si="107"/>
        <v>10</v>
      </c>
      <c r="B147" s="327" t="s">
        <v>295</v>
      </c>
      <c r="C147" s="25" t="s">
        <v>275</v>
      </c>
      <c r="D147" s="25"/>
      <c r="E147" s="8" t="s">
        <v>104</v>
      </c>
      <c r="F147" s="25" t="s">
        <v>54</v>
      </c>
      <c r="G147" s="425">
        <f t="shared" si="69"/>
        <v>735</v>
      </c>
      <c r="H147" s="425">
        <v>700</v>
      </c>
      <c r="I147" s="425">
        <v>35</v>
      </c>
      <c r="J147" s="431">
        <v>0</v>
      </c>
      <c r="K147" s="431">
        <f t="shared" si="103"/>
        <v>961.5</v>
      </c>
      <c r="L147" s="431">
        <f t="shared" si="104"/>
        <v>900</v>
      </c>
      <c r="M147" s="431">
        <f t="shared" si="105"/>
        <v>61.5</v>
      </c>
      <c r="N147" s="425">
        <f t="shared" si="70"/>
        <v>0</v>
      </c>
      <c r="O147" s="431"/>
      <c r="P147" s="431"/>
      <c r="Q147" s="431"/>
      <c r="R147" s="460"/>
      <c r="S147" s="460"/>
      <c r="T147" s="431">
        <f>+U147+V147</f>
        <v>961.5</v>
      </c>
      <c r="U147" s="460">
        <v>900</v>
      </c>
      <c r="V147" s="460">
        <v>61.5</v>
      </c>
      <c r="W147" s="431"/>
      <c r="X147" s="460"/>
      <c r="Y147" s="460"/>
      <c r="Z147" s="431"/>
      <c r="AA147" s="431"/>
      <c r="AB147" s="15"/>
    </row>
    <row r="148" spans="1:31" ht="75" hidden="1">
      <c r="A148" s="25">
        <f t="shared" si="107"/>
        <v>11</v>
      </c>
      <c r="B148" s="327" t="s">
        <v>296</v>
      </c>
      <c r="C148" s="25" t="s">
        <v>288</v>
      </c>
      <c r="D148" s="25"/>
      <c r="E148" s="8" t="s">
        <v>128</v>
      </c>
      <c r="F148" s="25" t="s">
        <v>54</v>
      </c>
      <c r="G148" s="425">
        <f t="shared" si="69"/>
        <v>1050</v>
      </c>
      <c r="H148" s="425">
        <v>1000</v>
      </c>
      <c r="I148" s="425">
        <v>50</v>
      </c>
      <c r="J148" s="431">
        <v>0</v>
      </c>
      <c r="K148" s="431">
        <f t="shared" si="103"/>
        <v>0</v>
      </c>
      <c r="L148" s="431">
        <f t="shared" si="104"/>
        <v>0</v>
      </c>
      <c r="M148" s="431">
        <f t="shared" si="105"/>
        <v>0</v>
      </c>
      <c r="N148" s="425">
        <f t="shared" si="70"/>
        <v>0</v>
      </c>
      <c r="O148" s="431"/>
      <c r="P148" s="431"/>
      <c r="Q148" s="431"/>
      <c r="R148" s="460"/>
      <c r="S148" s="460"/>
      <c r="T148" s="431"/>
      <c r="U148" s="460"/>
      <c r="V148" s="460"/>
      <c r="W148" s="425">
        <f t="shared" ref="W148" si="109">X148+Y148</f>
        <v>1050</v>
      </c>
      <c r="X148" s="425">
        <v>1000</v>
      </c>
      <c r="Y148" s="425">
        <v>50</v>
      </c>
      <c r="Z148" s="431"/>
      <c r="AA148" s="431"/>
      <c r="AB148" s="15"/>
    </row>
    <row r="149" spans="1:31" ht="75" hidden="1">
      <c r="A149" s="25">
        <f t="shared" si="107"/>
        <v>12</v>
      </c>
      <c r="B149" s="327" t="s">
        <v>297</v>
      </c>
      <c r="C149" s="25" t="s">
        <v>298</v>
      </c>
      <c r="D149" s="25"/>
      <c r="E149" s="8" t="s">
        <v>128</v>
      </c>
      <c r="F149" s="25" t="s">
        <v>55</v>
      </c>
      <c r="G149" s="425">
        <f t="shared" si="69"/>
        <v>1050</v>
      </c>
      <c r="H149" s="425">
        <v>1000</v>
      </c>
      <c r="I149" s="425">
        <v>50</v>
      </c>
      <c r="J149" s="431">
        <v>0</v>
      </c>
      <c r="K149" s="431">
        <f t="shared" si="103"/>
        <v>681.6</v>
      </c>
      <c r="L149" s="431">
        <f t="shared" si="104"/>
        <v>646.6</v>
      </c>
      <c r="M149" s="431">
        <f t="shared" si="105"/>
        <v>35</v>
      </c>
      <c r="N149" s="425">
        <f t="shared" si="70"/>
        <v>0</v>
      </c>
      <c r="O149" s="431"/>
      <c r="P149" s="431"/>
      <c r="Q149" s="431"/>
      <c r="R149" s="460"/>
      <c r="S149" s="460"/>
      <c r="T149" s="431">
        <f>+U149+V149</f>
        <v>681.6</v>
      </c>
      <c r="U149" s="460">
        <v>646.6</v>
      </c>
      <c r="V149" s="460">
        <v>35</v>
      </c>
      <c r="W149" s="431"/>
      <c r="X149" s="460"/>
      <c r="Y149" s="460"/>
      <c r="Z149" s="431"/>
      <c r="AA149" s="431"/>
      <c r="AB149" s="15"/>
    </row>
    <row r="150" spans="1:31" ht="75" hidden="1">
      <c r="A150" s="25">
        <f t="shared" si="107"/>
        <v>13</v>
      </c>
      <c r="B150" s="327" t="s">
        <v>299</v>
      </c>
      <c r="C150" s="25" t="s">
        <v>300</v>
      </c>
      <c r="D150" s="25"/>
      <c r="E150" s="8" t="s">
        <v>128</v>
      </c>
      <c r="F150" s="25" t="s">
        <v>55</v>
      </c>
      <c r="G150" s="425">
        <f t="shared" si="69"/>
        <v>1050</v>
      </c>
      <c r="H150" s="425">
        <v>1000</v>
      </c>
      <c r="I150" s="425">
        <v>50</v>
      </c>
      <c r="J150" s="431">
        <v>0</v>
      </c>
      <c r="K150" s="431">
        <f t="shared" si="103"/>
        <v>0</v>
      </c>
      <c r="L150" s="431">
        <f t="shared" si="104"/>
        <v>0</v>
      </c>
      <c r="M150" s="431">
        <f t="shared" si="105"/>
        <v>0</v>
      </c>
      <c r="N150" s="425">
        <f t="shared" si="70"/>
        <v>0</v>
      </c>
      <c r="O150" s="431"/>
      <c r="P150" s="431"/>
      <c r="Q150" s="431"/>
      <c r="R150" s="460"/>
      <c r="S150" s="460"/>
      <c r="T150" s="431"/>
      <c r="U150" s="460"/>
      <c r="V150" s="460"/>
      <c r="W150" s="425">
        <f t="shared" ref="W150" si="110">X150+Y150</f>
        <v>1050</v>
      </c>
      <c r="X150" s="425">
        <v>1000</v>
      </c>
      <c r="Y150" s="425">
        <v>50</v>
      </c>
      <c r="Z150" s="431"/>
      <c r="AA150" s="431"/>
      <c r="AB150" s="15"/>
    </row>
    <row r="151" spans="1:31" ht="75" hidden="1">
      <c r="A151" s="25">
        <f t="shared" si="107"/>
        <v>14</v>
      </c>
      <c r="B151" s="327" t="s">
        <v>301</v>
      </c>
      <c r="C151" s="25" t="s">
        <v>300</v>
      </c>
      <c r="D151" s="25"/>
      <c r="E151" s="8" t="s">
        <v>281</v>
      </c>
      <c r="F151" s="25" t="s">
        <v>55</v>
      </c>
      <c r="G151" s="425">
        <f t="shared" si="69"/>
        <v>419.43</v>
      </c>
      <c r="H151" s="425">
        <v>399.43</v>
      </c>
      <c r="I151" s="425">
        <v>20</v>
      </c>
      <c r="J151" s="431">
        <v>0</v>
      </c>
      <c r="K151" s="431">
        <f t="shared" si="103"/>
        <v>420</v>
      </c>
      <c r="L151" s="431">
        <f t="shared" si="104"/>
        <v>400</v>
      </c>
      <c r="M151" s="431">
        <f t="shared" si="105"/>
        <v>20</v>
      </c>
      <c r="N151" s="425">
        <f t="shared" si="70"/>
        <v>0</v>
      </c>
      <c r="O151" s="431"/>
      <c r="P151" s="431"/>
      <c r="Q151" s="431"/>
      <c r="R151" s="460"/>
      <c r="S151" s="460"/>
      <c r="T151" s="431">
        <f>+U151+V151</f>
        <v>420</v>
      </c>
      <c r="U151" s="460">
        <v>400</v>
      </c>
      <c r="V151" s="460">
        <v>20</v>
      </c>
      <c r="W151" s="431"/>
      <c r="X151" s="460"/>
      <c r="Y151" s="460"/>
      <c r="Z151" s="431"/>
      <c r="AA151" s="431"/>
      <c r="AB151" s="15"/>
    </row>
    <row r="152" spans="1:31" ht="30" hidden="1">
      <c r="A152" s="25"/>
      <c r="B152" s="327" t="s">
        <v>1135</v>
      </c>
      <c r="C152" s="25"/>
      <c r="D152" s="25"/>
      <c r="E152" s="8"/>
      <c r="F152" s="25"/>
      <c r="G152" s="425"/>
      <c r="H152" s="425"/>
      <c r="I152" s="425"/>
      <c r="J152" s="431"/>
      <c r="K152" s="431"/>
      <c r="L152" s="431"/>
      <c r="M152" s="431"/>
      <c r="N152" s="425"/>
      <c r="O152" s="431"/>
      <c r="P152" s="431"/>
      <c r="Q152" s="431"/>
      <c r="R152" s="460"/>
      <c r="S152" s="460"/>
      <c r="T152" s="431"/>
      <c r="U152" s="460"/>
      <c r="V152" s="460"/>
      <c r="W152" s="431">
        <f>+X152+Y152</f>
        <v>841.45</v>
      </c>
      <c r="X152" s="460">
        <v>828.45</v>
      </c>
      <c r="Y152" s="460">
        <v>13</v>
      </c>
      <c r="Z152" s="431"/>
      <c r="AA152" s="431"/>
      <c r="AB152" s="15"/>
    </row>
    <row r="153" spans="1:31" s="14" customFormat="1" ht="51.75" customHeight="1">
      <c r="A153" s="4" t="s">
        <v>996</v>
      </c>
      <c r="B153" s="483" t="s">
        <v>303</v>
      </c>
      <c r="C153" s="402"/>
      <c r="D153" s="402"/>
      <c r="E153" s="401">
        <v>0</v>
      </c>
      <c r="F153" s="401"/>
      <c r="G153" s="426">
        <f>SUM(G154:G162)</f>
        <v>11092.08</v>
      </c>
      <c r="H153" s="426">
        <f t="shared" ref="H153:AA153" si="111">SUM(H154:H162)</f>
        <v>10563.98</v>
      </c>
      <c r="I153" s="426">
        <f t="shared" si="111"/>
        <v>528.1</v>
      </c>
      <c r="J153" s="426">
        <f t="shared" si="111"/>
        <v>0</v>
      </c>
      <c r="K153" s="426">
        <f t="shared" si="111"/>
        <v>7387.6432999999997</v>
      </c>
      <c r="L153" s="426">
        <f t="shared" si="111"/>
        <v>7005.2533000000003</v>
      </c>
      <c r="M153" s="426">
        <f t="shared" si="111"/>
        <v>382.39</v>
      </c>
      <c r="N153" s="426">
        <f t="shared" si="111"/>
        <v>1446.05</v>
      </c>
      <c r="O153" s="426">
        <f t="shared" si="111"/>
        <v>1351</v>
      </c>
      <c r="P153" s="426">
        <f t="shared" si="111"/>
        <v>95.05</v>
      </c>
      <c r="Q153" s="426">
        <f t="shared" si="111"/>
        <v>3218.5933</v>
      </c>
      <c r="R153" s="426">
        <f t="shared" si="111"/>
        <v>3080.9533000000001</v>
      </c>
      <c r="S153" s="426">
        <f t="shared" si="111"/>
        <v>137.63999999999999</v>
      </c>
      <c r="T153" s="426">
        <f t="shared" si="111"/>
        <v>2723</v>
      </c>
      <c r="U153" s="426">
        <f t="shared" si="111"/>
        <v>2573.3000000000002</v>
      </c>
      <c r="V153" s="426">
        <f t="shared" si="111"/>
        <v>149.69999999999999</v>
      </c>
      <c r="W153" s="426">
        <f>SUM(W154:W163)</f>
        <v>3704.4367000000002</v>
      </c>
      <c r="X153" s="426">
        <f t="shared" ref="X153:Y153" si="112">SUM(X154:X163)</f>
        <v>3558.7267000000002</v>
      </c>
      <c r="Y153" s="426">
        <f t="shared" si="112"/>
        <v>145.70999999999998</v>
      </c>
      <c r="Z153" s="426"/>
      <c r="AA153" s="426">
        <f t="shared" si="111"/>
        <v>0</v>
      </c>
      <c r="AB153" s="16"/>
      <c r="AC153" s="357">
        <f>+'NĂM 2022'!K57+'NĂM 2023'!N65+'NĂM 2024'!J60+'NĂM 2025'!J54</f>
        <v>11092.08</v>
      </c>
      <c r="AD153" s="357">
        <f>+'NĂM 2022'!L57+'NĂM 2023'!O65+'NĂM 2024'!K60+'NĂM 2025'!K54</f>
        <v>10563.98</v>
      </c>
      <c r="AE153" s="357">
        <f>+'NĂM 2022'!M57+'NĂM 2023'!P65+'NĂM 2024'!L60+'NĂM 2025'!L54</f>
        <v>528.09999999999991</v>
      </c>
    </row>
    <row r="154" spans="1:31" ht="51.75" hidden="1" customHeight="1">
      <c r="A154" s="8">
        <v>1</v>
      </c>
      <c r="B154" s="319" t="s">
        <v>304</v>
      </c>
      <c r="C154" s="8" t="s">
        <v>303</v>
      </c>
      <c r="D154" s="8"/>
      <c r="E154" s="8" t="s">
        <v>305</v>
      </c>
      <c r="F154" s="25" t="s">
        <v>52</v>
      </c>
      <c r="G154" s="425">
        <f t="shared" si="69"/>
        <v>1996.05</v>
      </c>
      <c r="H154" s="425">
        <v>1901</v>
      </c>
      <c r="I154" s="425">
        <v>95.05</v>
      </c>
      <c r="J154" s="431">
        <v>0</v>
      </c>
      <c r="K154" s="431">
        <f>+L154+M154</f>
        <v>1978.0532999999998</v>
      </c>
      <c r="L154" s="431">
        <f>+O154+R154+U154</f>
        <v>1883.0032999999999</v>
      </c>
      <c r="M154" s="431">
        <f>+P154+S154+V154</f>
        <v>95.05</v>
      </c>
      <c r="N154" s="425">
        <f t="shared" si="70"/>
        <v>1446.05</v>
      </c>
      <c r="O154" s="425">
        <v>1351</v>
      </c>
      <c r="P154" s="425">
        <v>95.05</v>
      </c>
      <c r="Q154" s="425">
        <f>+R154</f>
        <v>532.00329999999997</v>
      </c>
      <c r="R154" s="458">
        <f>550-17.9967</f>
        <v>532.00329999999997</v>
      </c>
      <c r="S154" s="458"/>
      <c r="T154" s="425"/>
      <c r="U154" s="458"/>
      <c r="V154" s="458"/>
      <c r="W154" s="425"/>
      <c r="X154" s="458"/>
      <c r="Y154" s="458"/>
      <c r="Z154" s="425"/>
      <c r="AA154" s="431"/>
      <c r="AB154" s="15"/>
      <c r="AC154" s="482">
        <f>+G153-K153</f>
        <v>3704.4367000000002</v>
      </c>
      <c r="AD154" s="482">
        <f>+H153-L153</f>
        <v>3558.7266999999993</v>
      </c>
      <c r="AE154" s="482">
        <f>+I153-M153</f>
        <v>145.71000000000004</v>
      </c>
    </row>
    <row r="155" spans="1:31" ht="51.75" hidden="1" customHeight="1">
      <c r="A155" s="8">
        <v>2</v>
      </c>
      <c r="B155" s="319" t="s">
        <v>306</v>
      </c>
      <c r="C155" s="8" t="s">
        <v>307</v>
      </c>
      <c r="D155" s="8"/>
      <c r="E155" s="8" t="s">
        <v>308</v>
      </c>
      <c r="F155" s="8" t="s">
        <v>53</v>
      </c>
      <c r="G155" s="425">
        <f t="shared" si="69"/>
        <v>2191.25</v>
      </c>
      <c r="H155" s="425">
        <v>2087</v>
      </c>
      <c r="I155" s="425">
        <v>104.25</v>
      </c>
      <c r="J155" s="431">
        <v>0</v>
      </c>
      <c r="K155" s="431">
        <f t="shared" ref="K155:K162" si="113">+L155+M155</f>
        <v>1886.5900000000001</v>
      </c>
      <c r="L155" s="431">
        <f t="shared" ref="L155:L162" si="114">+O155+R155+U155</f>
        <v>1788.95</v>
      </c>
      <c r="M155" s="431">
        <f t="shared" ref="M155:M162" si="115">+P155+S155+V155</f>
        <v>97.64</v>
      </c>
      <c r="N155" s="425">
        <f t="shared" si="70"/>
        <v>0</v>
      </c>
      <c r="O155" s="431"/>
      <c r="P155" s="431"/>
      <c r="Q155" s="431">
        <f>+R155+S155</f>
        <v>1886.5900000000001</v>
      </c>
      <c r="R155" s="460">
        <v>1788.95</v>
      </c>
      <c r="S155" s="460">
        <v>97.64</v>
      </c>
      <c r="T155" s="431"/>
      <c r="U155" s="460"/>
      <c r="V155" s="460"/>
      <c r="W155" s="431"/>
      <c r="X155" s="460"/>
      <c r="Y155" s="460"/>
      <c r="Z155" s="431"/>
      <c r="AA155" s="431"/>
      <c r="AB155" s="15"/>
      <c r="AC155" s="489">
        <f>+AC154-W153</f>
        <v>0</v>
      </c>
      <c r="AD155" s="489">
        <f t="shared" ref="AD155:AE155" si="116">+AD154-X153</f>
        <v>0</v>
      </c>
      <c r="AE155" s="489">
        <f t="shared" si="116"/>
        <v>0</v>
      </c>
    </row>
    <row r="156" spans="1:31" ht="51.75" hidden="1" customHeight="1">
      <c r="A156" s="8">
        <v>3</v>
      </c>
      <c r="B156" s="319" t="s">
        <v>309</v>
      </c>
      <c r="C156" s="8" t="s">
        <v>310</v>
      </c>
      <c r="D156" s="8"/>
      <c r="E156" s="8" t="s">
        <v>311</v>
      </c>
      <c r="F156" s="8" t="s">
        <v>53</v>
      </c>
      <c r="G156" s="425">
        <f t="shared" si="69"/>
        <v>420</v>
      </c>
      <c r="H156" s="425">
        <v>400</v>
      </c>
      <c r="I156" s="425">
        <v>20</v>
      </c>
      <c r="J156" s="431">
        <v>0</v>
      </c>
      <c r="K156" s="431">
        <f t="shared" si="113"/>
        <v>400</v>
      </c>
      <c r="L156" s="431">
        <f t="shared" si="114"/>
        <v>380</v>
      </c>
      <c r="M156" s="431">
        <f t="shared" si="115"/>
        <v>20</v>
      </c>
      <c r="N156" s="425">
        <f t="shared" si="70"/>
        <v>0</v>
      </c>
      <c r="O156" s="431"/>
      <c r="P156" s="431"/>
      <c r="Q156" s="431">
        <f t="shared" ref="Q156:Q157" si="117">+R156+S156</f>
        <v>400</v>
      </c>
      <c r="R156" s="460">
        <v>380</v>
      </c>
      <c r="S156" s="460">
        <v>20</v>
      </c>
      <c r="T156" s="431"/>
      <c r="U156" s="460"/>
      <c r="V156" s="460"/>
      <c r="W156" s="431"/>
      <c r="X156" s="460"/>
      <c r="Y156" s="460"/>
      <c r="Z156" s="431"/>
      <c r="AA156" s="431"/>
      <c r="AB156" s="15"/>
    </row>
    <row r="157" spans="1:31" ht="51.75" hidden="1" customHeight="1">
      <c r="A157" s="8">
        <v>4</v>
      </c>
      <c r="B157" s="319" t="s">
        <v>312</v>
      </c>
      <c r="C157" s="8" t="s">
        <v>313</v>
      </c>
      <c r="D157" s="8"/>
      <c r="E157" s="8" t="s">
        <v>94</v>
      </c>
      <c r="F157" s="8" t="s">
        <v>53</v>
      </c>
      <c r="G157" s="425">
        <f t="shared" si="69"/>
        <v>420</v>
      </c>
      <c r="H157" s="425">
        <v>400</v>
      </c>
      <c r="I157" s="425">
        <v>20</v>
      </c>
      <c r="J157" s="431">
        <v>0</v>
      </c>
      <c r="K157" s="431">
        <f t="shared" si="113"/>
        <v>400</v>
      </c>
      <c r="L157" s="431">
        <f t="shared" si="114"/>
        <v>380</v>
      </c>
      <c r="M157" s="431">
        <f t="shared" si="115"/>
        <v>20</v>
      </c>
      <c r="N157" s="425">
        <f t="shared" si="70"/>
        <v>0</v>
      </c>
      <c r="O157" s="431"/>
      <c r="P157" s="431"/>
      <c r="Q157" s="431">
        <f t="shared" si="117"/>
        <v>400</v>
      </c>
      <c r="R157" s="460">
        <v>380</v>
      </c>
      <c r="S157" s="460">
        <v>20</v>
      </c>
      <c r="T157" s="431"/>
      <c r="U157" s="460"/>
      <c r="V157" s="460"/>
      <c r="W157" s="431"/>
      <c r="X157" s="460"/>
      <c r="Y157" s="460"/>
      <c r="Z157" s="431"/>
      <c r="AA157" s="431"/>
      <c r="AB157" s="15"/>
    </row>
    <row r="158" spans="1:31" ht="51.75" hidden="1" customHeight="1">
      <c r="A158" s="8">
        <v>5</v>
      </c>
      <c r="B158" s="319" t="s">
        <v>1130</v>
      </c>
      <c r="C158" s="8" t="s">
        <v>1131</v>
      </c>
      <c r="D158" s="8"/>
      <c r="E158" s="8" t="s">
        <v>315</v>
      </c>
      <c r="F158" s="25" t="s">
        <v>54</v>
      </c>
      <c r="G158" s="425">
        <f t="shared" si="69"/>
        <v>2191.35</v>
      </c>
      <c r="H158" s="425">
        <v>2087</v>
      </c>
      <c r="I158" s="425">
        <v>104.35</v>
      </c>
      <c r="J158" s="431"/>
      <c r="K158" s="431">
        <f t="shared" si="113"/>
        <v>2123</v>
      </c>
      <c r="L158" s="431">
        <f t="shared" si="114"/>
        <v>2006.3</v>
      </c>
      <c r="M158" s="431">
        <f t="shared" si="115"/>
        <v>116.7</v>
      </c>
      <c r="N158" s="425">
        <f t="shared" si="70"/>
        <v>0</v>
      </c>
      <c r="O158" s="431"/>
      <c r="P158" s="431"/>
      <c r="Q158" s="431"/>
      <c r="R158" s="460"/>
      <c r="S158" s="460"/>
      <c r="T158" s="431">
        <f>+U158+V158</f>
        <v>2123</v>
      </c>
      <c r="U158" s="460">
        <v>2006.3</v>
      </c>
      <c r="V158" s="460">
        <v>116.7</v>
      </c>
      <c r="W158" s="431"/>
      <c r="X158" s="460"/>
      <c r="Y158" s="460"/>
      <c r="Z158" s="431"/>
      <c r="AA158" s="431"/>
      <c r="AB158" s="15"/>
    </row>
    <row r="159" spans="1:31" ht="51.75" hidden="1" customHeight="1">
      <c r="A159" s="8">
        <v>6</v>
      </c>
      <c r="B159" s="319" t="s">
        <v>316</v>
      </c>
      <c r="C159" s="8" t="s">
        <v>317</v>
      </c>
      <c r="D159" s="8"/>
      <c r="E159" s="8" t="s">
        <v>318</v>
      </c>
      <c r="F159" s="25" t="s">
        <v>54</v>
      </c>
      <c r="G159" s="425">
        <f t="shared" si="69"/>
        <v>420</v>
      </c>
      <c r="H159" s="425">
        <v>400</v>
      </c>
      <c r="I159" s="425">
        <v>20</v>
      </c>
      <c r="J159" s="431">
        <v>0</v>
      </c>
      <c r="K159" s="431">
        <f t="shared" si="113"/>
        <v>300</v>
      </c>
      <c r="L159" s="431">
        <f t="shared" si="114"/>
        <v>283.5</v>
      </c>
      <c r="M159" s="431">
        <f t="shared" si="115"/>
        <v>16.5</v>
      </c>
      <c r="N159" s="425">
        <f t="shared" si="70"/>
        <v>0</v>
      </c>
      <c r="O159" s="431"/>
      <c r="P159" s="431"/>
      <c r="Q159" s="431"/>
      <c r="R159" s="460"/>
      <c r="S159" s="460"/>
      <c r="T159" s="431">
        <f t="shared" ref="T159:T160" si="118">+U159+V159</f>
        <v>300</v>
      </c>
      <c r="U159" s="460">
        <v>283.5</v>
      </c>
      <c r="V159" s="460">
        <v>16.5</v>
      </c>
      <c r="W159" s="431"/>
      <c r="X159" s="460"/>
      <c r="Y159" s="460"/>
      <c r="Z159" s="431"/>
      <c r="AA159" s="431"/>
      <c r="AB159" s="15"/>
    </row>
    <row r="160" spans="1:31" ht="51.75" hidden="1" customHeight="1">
      <c r="A160" s="8">
        <v>7</v>
      </c>
      <c r="B160" s="319" t="s">
        <v>319</v>
      </c>
      <c r="C160" s="8" t="s">
        <v>320</v>
      </c>
      <c r="D160" s="8"/>
      <c r="E160" s="8" t="s">
        <v>321</v>
      </c>
      <c r="F160" s="25" t="s">
        <v>54</v>
      </c>
      <c r="G160" s="425">
        <f t="shared" si="69"/>
        <v>420</v>
      </c>
      <c r="H160" s="425">
        <v>400</v>
      </c>
      <c r="I160" s="425">
        <v>20</v>
      </c>
      <c r="J160" s="431">
        <v>0</v>
      </c>
      <c r="K160" s="431">
        <f t="shared" si="113"/>
        <v>300</v>
      </c>
      <c r="L160" s="431">
        <f t="shared" si="114"/>
        <v>283.5</v>
      </c>
      <c r="M160" s="431">
        <f t="shared" si="115"/>
        <v>16.5</v>
      </c>
      <c r="N160" s="425">
        <f t="shared" si="70"/>
        <v>0</v>
      </c>
      <c r="O160" s="431"/>
      <c r="P160" s="431"/>
      <c r="Q160" s="431"/>
      <c r="R160" s="460"/>
      <c r="S160" s="460"/>
      <c r="T160" s="431">
        <f t="shared" si="118"/>
        <v>300</v>
      </c>
      <c r="U160" s="460">
        <v>283.5</v>
      </c>
      <c r="V160" s="460">
        <v>16.5</v>
      </c>
      <c r="W160" s="431"/>
      <c r="X160" s="460"/>
      <c r="Y160" s="460"/>
      <c r="Z160" s="431"/>
      <c r="AA160" s="431"/>
      <c r="AB160" s="15"/>
    </row>
    <row r="161" spans="1:31" ht="51.75" hidden="1" customHeight="1">
      <c r="A161" s="8">
        <v>8</v>
      </c>
      <c r="B161" s="319" t="s">
        <v>322</v>
      </c>
      <c r="C161" s="8" t="s">
        <v>57</v>
      </c>
      <c r="D161" s="8"/>
      <c r="E161" s="8" t="s">
        <v>323</v>
      </c>
      <c r="F161" s="8" t="s">
        <v>55</v>
      </c>
      <c r="G161" s="425">
        <f t="shared" si="69"/>
        <v>1575</v>
      </c>
      <c r="H161" s="425">
        <v>1500</v>
      </c>
      <c r="I161" s="425">
        <v>75</v>
      </c>
      <c r="J161" s="431">
        <v>0</v>
      </c>
      <c r="K161" s="431">
        <f t="shared" si="113"/>
        <v>0</v>
      </c>
      <c r="L161" s="431">
        <f t="shared" si="114"/>
        <v>0</v>
      </c>
      <c r="M161" s="431">
        <f t="shared" si="115"/>
        <v>0</v>
      </c>
      <c r="N161" s="425">
        <f t="shared" si="70"/>
        <v>0</v>
      </c>
      <c r="O161" s="431"/>
      <c r="P161" s="431"/>
      <c r="Q161" s="431"/>
      <c r="R161" s="460"/>
      <c r="S161" s="460"/>
      <c r="T161" s="431"/>
      <c r="U161" s="460"/>
      <c r="V161" s="460"/>
      <c r="W161" s="425">
        <f t="shared" ref="W161:W162" si="119">X161+Y161</f>
        <v>1575</v>
      </c>
      <c r="X161" s="425">
        <v>1500</v>
      </c>
      <c r="Y161" s="425">
        <v>75</v>
      </c>
      <c r="Z161" s="431"/>
      <c r="AA161" s="431"/>
      <c r="AB161" s="15"/>
    </row>
    <row r="162" spans="1:31" ht="51.75" hidden="1" customHeight="1">
      <c r="A162" s="8">
        <v>9</v>
      </c>
      <c r="B162" s="319" t="s">
        <v>324</v>
      </c>
      <c r="C162" s="8" t="s">
        <v>325</v>
      </c>
      <c r="D162" s="8"/>
      <c r="E162" s="8" t="s">
        <v>326</v>
      </c>
      <c r="F162" s="8" t="s">
        <v>55</v>
      </c>
      <c r="G162" s="425">
        <f t="shared" si="69"/>
        <v>1458.43</v>
      </c>
      <c r="H162" s="425">
        <v>1388.98</v>
      </c>
      <c r="I162" s="425">
        <v>69.45</v>
      </c>
      <c r="J162" s="431">
        <v>0</v>
      </c>
      <c r="K162" s="431">
        <f t="shared" si="113"/>
        <v>0</v>
      </c>
      <c r="L162" s="431">
        <f t="shared" si="114"/>
        <v>0</v>
      </c>
      <c r="M162" s="431">
        <f t="shared" si="115"/>
        <v>0</v>
      </c>
      <c r="N162" s="425">
        <f t="shared" si="70"/>
        <v>0</v>
      </c>
      <c r="O162" s="431"/>
      <c r="P162" s="431"/>
      <c r="Q162" s="431"/>
      <c r="R162" s="460"/>
      <c r="S162" s="460"/>
      <c r="T162" s="431"/>
      <c r="U162" s="460"/>
      <c r="V162" s="460"/>
      <c r="W162" s="425">
        <f t="shared" si="119"/>
        <v>1458.43</v>
      </c>
      <c r="X162" s="425">
        <v>1388.98</v>
      </c>
      <c r="Y162" s="425">
        <v>69.45</v>
      </c>
      <c r="Z162" s="431"/>
      <c r="AA162" s="431"/>
      <c r="AB162" s="15"/>
    </row>
    <row r="163" spans="1:31" ht="51.75" hidden="1" customHeight="1">
      <c r="A163" s="8"/>
      <c r="B163" s="319" t="s">
        <v>1148</v>
      </c>
      <c r="C163" s="8"/>
      <c r="D163" s="8"/>
      <c r="E163" s="8"/>
      <c r="F163" s="8" t="s">
        <v>55</v>
      </c>
      <c r="G163" s="425"/>
      <c r="H163" s="425"/>
      <c r="I163" s="425"/>
      <c r="J163" s="431"/>
      <c r="K163" s="431"/>
      <c r="L163" s="431"/>
      <c r="M163" s="431"/>
      <c r="N163" s="425"/>
      <c r="O163" s="431"/>
      <c r="P163" s="431"/>
      <c r="Q163" s="431"/>
      <c r="R163" s="460"/>
      <c r="S163" s="460"/>
      <c r="T163" s="431"/>
      <c r="U163" s="460"/>
      <c r="V163" s="460"/>
      <c r="W163" s="431">
        <f>+X163+Y163</f>
        <v>671.00670000000002</v>
      </c>
      <c r="X163" s="460">
        <f>620.35+49.3967</f>
        <v>669.74670000000003</v>
      </c>
      <c r="Y163" s="460">
        <f>32.66-31.4</f>
        <v>1.259999999999998</v>
      </c>
      <c r="Z163" s="431"/>
      <c r="AA163" s="431"/>
      <c r="AB163" s="15"/>
    </row>
    <row r="164" spans="1:31" s="14" customFormat="1" ht="51.75" customHeight="1">
      <c r="A164" s="4" t="s">
        <v>997</v>
      </c>
      <c r="B164" s="483" t="s">
        <v>328</v>
      </c>
      <c r="C164" s="402"/>
      <c r="D164" s="402"/>
      <c r="E164" s="401">
        <v>0</v>
      </c>
      <c r="F164" s="401"/>
      <c r="G164" s="426">
        <f>SUM(G165:G179)</f>
        <v>10137.530000000001</v>
      </c>
      <c r="H164" s="426">
        <f>SUM(H165:H179)</f>
        <v>9654.67</v>
      </c>
      <c r="I164" s="426">
        <f t="shared" ref="I164:AA164" si="120">SUM(I165:I179)</f>
        <v>482.85999999999996</v>
      </c>
      <c r="J164" s="426">
        <f t="shared" si="120"/>
        <v>0</v>
      </c>
      <c r="K164" s="426">
        <f t="shared" si="120"/>
        <v>6768.62</v>
      </c>
      <c r="L164" s="426">
        <f t="shared" si="120"/>
        <v>6419.03</v>
      </c>
      <c r="M164" s="426">
        <f t="shared" si="120"/>
        <v>349.59</v>
      </c>
      <c r="N164" s="426">
        <f t="shared" si="120"/>
        <v>1824.67</v>
      </c>
      <c r="O164" s="426">
        <f t="shared" si="120"/>
        <v>1737.67</v>
      </c>
      <c r="P164" s="426">
        <f t="shared" si="120"/>
        <v>87</v>
      </c>
      <c r="Q164" s="426">
        <f t="shared" si="120"/>
        <v>2455.35</v>
      </c>
      <c r="R164" s="426">
        <f t="shared" si="120"/>
        <v>2329.56</v>
      </c>
      <c r="S164" s="426">
        <f t="shared" si="120"/>
        <v>125.78999999999999</v>
      </c>
      <c r="T164" s="426">
        <f t="shared" si="120"/>
        <v>2488.6</v>
      </c>
      <c r="U164" s="426">
        <f t="shared" si="120"/>
        <v>2351.8000000000002</v>
      </c>
      <c r="V164" s="426">
        <f t="shared" si="120"/>
        <v>136.79999999999998</v>
      </c>
      <c r="W164" s="426">
        <f>SUM(W165:W182)</f>
        <v>3368.91</v>
      </c>
      <c r="X164" s="426">
        <f t="shared" ref="X164:Y164" si="121">SUM(X165:X182)</f>
        <v>3235.64</v>
      </c>
      <c r="Y164" s="426">
        <f t="shared" si="121"/>
        <v>133.27000000000001</v>
      </c>
      <c r="Z164" s="426"/>
      <c r="AA164" s="426">
        <f t="shared" si="120"/>
        <v>0</v>
      </c>
      <c r="AB164" s="16"/>
      <c r="AC164" s="357">
        <f>+'NĂM 2022'!K59+'NĂM 2023'!N69+'NĂM 2024'!J64+'NĂM 2025'!J57</f>
        <v>10137.529999999999</v>
      </c>
      <c r="AD164" s="357">
        <f>+'NĂM 2022'!L59+'NĂM 2023'!O69+'NĂM 2024'!K64+'NĂM 2025'!K57</f>
        <v>9654.67</v>
      </c>
      <c r="AE164" s="357">
        <f>+'NĂM 2022'!M59+'NĂM 2023'!P69+'NĂM 2024'!L64+'NĂM 2025'!L57</f>
        <v>482.86</v>
      </c>
    </row>
    <row r="165" spans="1:31" ht="75" hidden="1">
      <c r="A165" s="8">
        <v>1</v>
      </c>
      <c r="B165" s="319" t="s">
        <v>329</v>
      </c>
      <c r="C165" s="8" t="s">
        <v>330</v>
      </c>
      <c r="D165" s="8"/>
      <c r="E165" s="8" t="s">
        <v>128</v>
      </c>
      <c r="F165" s="25" t="s">
        <v>52</v>
      </c>
      <c r="G165" s="425">
        <f t="shared" ref="G165:G233" si="122">H165+I165</f>
        <v>1050</v>
      </c>
      <c r="H165" s="425">
        <v>1000</v>
      </c>
      <c r="I165" s="425">
        <v>50</v>
      </c>
      <c r="J165" s="431">
        <v>0</v>
      </c>
      <c r="K165" s="431">
        <f>+L165+M165</f>
        <v>1050</v>
      </c>
      <c r="L165" s="431">
        <f>+O165+R165+U165</f>
        <v>1000</v>
      </c>
      <c r="M165" s="431">
        <f>+P165+S165+V165</f>
        <v>50</v>
      </c>
      <c r="N165" s="425">
        <f t="shared" ref="N165:N233" si="123">O165+P165</f>
        <v>1050</v>
      </c>
      <c r="O165" s="425">
        <v>1000</v>
      </c>
      <c r="P165" s="425">
        <v>50</v>
      </c>
      <c r="Q165" s="425"/>
      <c r="R165" s="458"/>
      <c r="S165" s="458"/>
      <c r="T165" s="425"/>
      <c r="U165" s="458"/>
      <c r="V165" s="458"/>
      <c r="W165" s="425"/>
      <c r="X165" s="458"/>
      <c r="Y165" s="458"/>
      <c r="Z165" s="425"/>
      <c r="AA165" s="431"/>
      <c r="AB165" s="15"/>
      <c r="AC165" s="482">
        <f>+G164-K164</f>
        <v>3368.9100000000008</v>
      </c>
      <c r="AD165" s="482">
        <f>+H164-L164</f>
        <v>3235.6400000000003</v>
      </c>
      <c r="AE165" s="482">
        <f>+I164-M164</f>
        <v>133.26999999999998</v>
      </c>
    </row>
    <row r="166" spans="1:31" ht="75" hidden="1">
      <c r="A166" s="8">
        <v>2</v>
      </c>
      <c r="B166" s="319" t="s">
        <v>331</v>
      </c>
      <c r="C166" s="132" t="s">
        <v>808</v>
      </c>
      <c r="D166" s="8"/>
      <c r="E166" s="8" t="s">
        <v>128</v>
      </c>
      <c r="F166" s="25" t="s">
        <v>52</v>
      </c>
      <c r="G166" s="425">
        <f t="shared" si="122"/>
        <v>774.67</v>
      </c>
      <c r="H166" s="425">
        <v>737.67</v>
      </c>
      <c r="I166" s="425">
        <v>37</v>
      </c>
      <c r="J166" s="431">
        <v>0</v>
      </c>
      <c r="K166" s="431">
        <f t="shared" ref="K166:K179" si="124">+L166+M166</f>
        <v>774.67</v>
      </c>
      <c r="L166" s="431">
        <f t="shared" ref="L166:L179" si="125">+O166+R166+U166</f>
        <v>737.67</v>
      </c>
      <c r="M166" s="431">
        <f t="shared" ref="M166:M179" si="126">+P166+S166+V166</f>
        <v>37</v>
      </c>
      <c r="N166" s="425">
        <f t="shared" si="123"/>
        <v>774.67</v>
      </c>
      <c r="O166" s="425">
        <v>737.67</v>
      </c>
      <c r="P166" s="425">
        <v>37</v>
      </c>
      <c r="Q166" s="425"/>
      <c r="R166" s="458"/>
      <c r="S166" s="458"/>
      <c r="T166" s="425"/>
      <c r="U166" s="458"/>
      <c r="V166" s="458"/>
      <c r="W166" s="425"/>
      <c r="X166" s="458"/>
      <c r="Y166" s="458"/>
      <c r="Z166" s="425"/>
      <c r="AA166" s="431"/>
      <c r="AB166" s="15"/>
      <c r="AC166" s="482">
        <f>+AC165-W164</f>
        <v>0</v>
      </c>
      <c r="AD166" s="482">
        <f t="shared" ref="AD166:AE166" si="127">+AD165-X164</f>
        <v>0</v>
      </c>
      <c r="AE166" s="482">
        <f t="shared" si="127"/>
        <v>0</v>
      </c>
    </row>
    <row r="167" spans="1:31" ht="75" hidden="1">
      <c r="A167" s="8">
        <v>3</v>
      </c>
      <c r="B167" s="319" t="s">
        <v>333</v>
      </c>
      <c r="C167" s="8" t="s">
        <v>334</v>
      </c>
      <c r="D167" s="8"/>
      <c r="E167" s="8" t="s">
        <v>128</v>
      </c>
      <c r="F167" s="25" t="s">
        <v>53</v>
      </c>
      <c r="G167" s="425">
        <f t="shared" si="122"/>
        <v>876.75</v>
      </c>
      <c r="H167" s="425">
        <v>835</v>
      </c>
      <c r="I167" s="425">
        <v>41.75</v>
      </c>
      <c r="J167" s="431">
        <v>0</v>
      </c>
      <c r="K167" s="431">
        <f t="shared" si="124"/>
        <v>686.5</v>
      </c>
      <c r="L167" s="431">
        <f t="shared" si="125"/>
        <v>650</v>
      </c>
      <c r="M167" s="431">
        <f t="shared" si="126"/>
        <v>36.5</v>
      </c>
      <c r="N167" s="425">
        <f t="shared" si="123"/>
        <v>0</v>
      </c>
      <c r="O167" s="431"/>
      <c r="P167" s="431"/>
      <c r="Q167" s="431">
        <f>+R167+S167</f>
        <v>686.5</v>
      </c>
      <c r="R167" s="460">
        <v>650</v>
      </c>
      <c r="S167" s="460">
        <v>36.5</v>
      </c>
      <c r="T167" s="431"/>
      <c r="U167" s="460"/>
      <c r="V167" s="460"/>
      <c r="W167" s="431"/>
      <c r="X167" s="460"/>
      <c r="Y167" s="460"/>
      <c r="Z167" s="431"/>
      <c r="AA167" s="431"/>
      <c r="AB167" s="15"/>
    </row>
    <row r="168" spans="1:31" ht="75" hidden="1">
      <c r="A168" s="8">
        <v>4</v>
      </c>
      <c r="B168" s="319" t="s">
        <v>335</v>
      </c>
      <c r="C168" s="8" t="s">
        <v>336</v>
      </c>
      <c r="D168" s="8"/>
      <c r="E168" s="8" t="s">
        <v>337</v>
      </c>
      <c r="F168" s="25" t="s">
        <v>53</v>
      </c>
      <c r="G168" s="425">
        <f t="shared" si="122"/>
        <v>315</v>
      </c>
      <c r="H168" s="425">
        <v>300</v>
      </c>
      <c r="I168" s="425">
        <v>15</v>
      </c>
      <c r="J168" s="431">
        <v>0</v>
      </c>
      <c r="K168" s="431">
        <f t="shared" si="124"/>
        <v>420.35</v>
      </c>
      <c r="L168" s="431">
        <f t="shared" si="125"/>
        <v>399.56</v>
      </c>
      <c r="M168" s="431">
        <f t="shared" si="126"/>
        <v>20.79</v>
      </c>
      <c r="N168" s="425">
        <f t="shared" si="123"/>
        <v>0</v>
      </c>
      <c r="O168" s="431"/>
      <c r="P168" s="431"/>
      <c r="Q168" s="431">
        <f t="shared" ref="Q168:Q170" si="128">+R168+S168</f>
        <v>420.35</v>
      </c>
      <c r="R168" s="460">
        <v>399.56</v>
      </c>
      <c r="S168" s="460">
        <v>20.79</v>
      </c>
      <c r="T168" s="431"/>
      <c r="U168" s="460"/>
      <c r="V168" s="460"/>
      <c r="W168" s="431"/>
      <c r="X168" s="460"/>
      <c r="Y168" s="460"/>
      <c r="Z168" s="431"/>
      <c r="AA168" s="431"/>
      <c r="AB168" s="15"/>
    </row>
    <row r="169" spans="1:31" ht="75" hidden="1">
      <c r="A169" s="8">
        <v>5</v>
      </c>
      <c r="B169" s="319" t="s">
        <v>338</v>
      </c>
      <c r="C169" s="8" t="s">
        <v>339</v>
      </c>
      <c r="D169" s="8"/>
      <c r="E169" s="8" t="s">
        <v>104</v>
      </c>
      <c r="F169" s="25" t="s">
        <v>53</v>
      </c>
      <c r="G169" s="425">
        <f t="shared" si="122"/>
        <v>735</v>
      </c>
      <c r="H169" s="425">
        <v>700</v>
      </c>
      <c r="I169" s="425">
        <v>35</v>
      </c>
      <c r="J169" s="431">
        <v>0</v>
      </c>
      <c r="K169" s="431">
        <f t="shared" si="124"/>
        <v>663.5</v>
      </c>
      <c r="L169" s="431">
        <f t="shared" si="125"/>
        <v>630</v>
      </c>
      <c r="M169" s="431">
        <f t="shared" si="126"/>
        <v>33.5</v>
      </c>
      <c r="N169" s="425">
        <f t="shared" si="123"/>
        <v>0</v>
      </c>
      <c r="O169" s="431"/>
      <c r="P169" s="431"/>
      <c r="Q169" s="431">
        <f t="shared" si="128"/>
        <v>663.5</v>
      </c>
      <c r="R169" s="460">
        <v>630</v>
      </c>
      <c r="S169" s="460">
        <v>33.5</v>
      </c>
      <c r="T169" s="431"/>
      <c r="U169" s="460"/>
      <c r="V169" s="460"/>
      <c r="W169" s="431"/>
      <c r="X169" s="460"/>
      <c r="Y169" s="460"/>
      <c r="Z169" s="431"/>
      <c r="AA169" s="431"/>
      <c r="AB169" s="15"/>
    </row>
    <row r="170" spans="1:31" ht="75" hidden="1">
      <c r="A170" s="8">
        <v>6</v>
      </c>
      <c r="B170" s="319" t="s">
        <v>340</v>
      </c>
      <c r="C170" s="8" t="s">
        <v>330</v>
      </c>
      <c r="D170" s="8"/>
      <c r="E170" s="8" t="s">
        <v>341</v>
      </c>
      <c r="F170" s="25" t="s">
        <v>53</v>
      </c>
      <c r="G170" s="425">
        <f t="shared" si="122"/>
        <v>840</v>
      </c>
      <c r="H170" s="425">
        <v>800</v>
      </c>
      <c r="I170" s="425">
        <v>40</v>
      </c>
      <c r="J170" s="431">
        <v>0</v>
      </c>
      <c r="K170" s="431">
        <f t="shared" si="124"/>
        <v>685</v>
      </c>
      <c r="L170" s="431">
        <f t="shared" si="125"/>
        <v>650</v>
      </c>
      <c r="M170" s="431">
        <f t="shared" si="126"/>
        <v>35</v>
      </c>
      <c r="N170" s="425">
        <f t="shared" si="123"/>
        <v>0</v>
      </c>
      <c r="O170" s="431"/>
      <c r="P170" s="431"/>
      <c r="Q170" s="431">
        <f t="shared" si="128"/>
        <v>685</v>
      </c>
      <c r="R170" s="460">
        <v>650</v>
      </c>
      <c r="S170" s="460">
        <v>35</v>
      </c>
      <c r="T170" s="431"/>
      <c r="U170" s="460"/>
      <c r="V170" s="460"/>
      <c r="W170" s="431"/>
      <c r="X170" s="460"/>
      <c r="Y170" s="460"/>
      <c r="Z170" s="431"/>
      <c r="AA170" s="431"/>
      <c r="AB170" s="15"/>
    </row>
    <row r="171" spans="1:31" ht="75" hidden="1">
      <c r="A171" s="8">
        <v>7</v>
      </c>
      <c r="B171" s="319" t="s">
        <v>342</v>
      </c>
      <c r="C171" s="8" t="s">
        <v>343</v>
      </c>
      <c r="D171" s="8"/>
      <c r="E171" s="8" t="s">
        <v>159</v>
      </c>
      <c r="F171" s="8" t="s">
        <v>54</v>
      </c>
      <c r="G171" s="425">
        <f t="shared" si="122"/>
        <v>1050</v>
      </c>
      <c r="H171" s="425">
        <v>1000</v>
      </c>
      <c r="I171" s="425">
        <v>50</v>
      </c>
      <c r="J171" s="431">
        <v>0</v>
      </c>
      <c r="K171" s="431">
        <f t="shared" si="124"/>
        <v>846.4</v>
      </c>
      <c r="L171" s="431">
        <f t="shared" si="125"/>
        <v>800</v>
      </c>
      <c r="M171" s="431">
        <f t="shared" si="126"/>
        <v>46.4</v>
      </c>
      <c r="N171" s="425">
        <f t="shared" si="123"/>
        <v>0</v>
      </c>
      <c r="O171" s="431"/>
      <c r="P171" s="431"/>
      <c r="Q171" s="431"/>
      <c r="R171" s="460"/>
      <c r="S171" s="460"/>
      <c r="T171" s="431">
        <f>+U171+V171</f>
        <v>846.4</v>
      </c>
      <c r="U171" s="460">
        <v>800</v>
      </c>
      <c r="V171" s="460">
        <v>46.4</v>
      </c>
      <c r="W171" s="431"/>
      <c r="X171" s="460"/>
      <c r="Y171" s="460"/>
      <c r="Z171" s="431"/>
      <c r="AA171" s="431"/>
      <c r="AB171" s="15"/>
    </row>
    <row r="172" spans="1:31" ht="75" hidden="1">
      <c r="A172" s="8">
        <v>8</v>
      </c>
      <c r="B172" s="319" t="s">
        <v>344</v>
      </c>
      <c r="C172" s="8" t="s">
        <v>345</v>
      </c>
      <c r="D172" s="8"/>
      <c r="E172" s="8" t="s">
        <v>94</v>
      </c>
      <c r="F172" s="8" t="s">
        <v>54</v>
      </c>
      <c r="G172" s="425">
        <f t="shared" si="122"/>
        <v>361.2</v>
      </c>
      <c r="H172" s="425">
        <v>344</v>
      </c>
      <c r="I172" s="425">
        <v>17.2</v>
      </c>
      <c r="J172" s="431">
        <v>0</v>
      </c>
      <c r="K172" s="431">
        <f t="shared" si="124"/>
        <v>0</v>
      </c>
      <c r="L172" s="431">
        <f t="shared" si="125"/>
        <v>0</v>
      </c>
      <c r="M172" s="431">
        <f t="shared" si="126"/>
        <v>0</v>
      </c>
      <c r="N172" s="425">
        <f t="shared" si="123"/>
        <v>0</v>
      </c>
      <c r="O172" s="431"/>
      <c r="P172" s="431"/>
      <c r="Q172" s="431"/>
      <c r="R172" s="460"/>
      <c r="S172" s="460"/>
      <c r="T172" s="431">
        <f>+U172+V172</f>
        <v>0</v>
      </c>
      <c r="U172" s="460"/>
      <c r="V172" s="460"/>
      <c r="W172" s="431"/>
      <c r="X172" s="460"/>
      <c r="Y172" s="460"/>
      <c r="Z172" s="431"/>
      <c r="AA172" s="431"/>
      <c r="AB172" s="15"/>
    </row>
    <row r="173" spans="1:31" ht="75" hidden="1">
      <c r="A173" s="8">
        <v>9</v>
      </c>
      <c r="B173" s="319" t="s">
        <v>346</v>
      </c>
      <c r="C173" s="8" t="s">
        <v>347</v>
      </c>
      <c r="D173" s="8"/>
      <c r="E173" s="8" t="s">
        <v>348</v>
      </c>
      <c r="F173" s="8" t="s">
        <v>54</v>
      </c>
      <c r="G173" s="425">
        <f t="shared" si="122"/>
        <v>1050</v>
      </c>
      <c r="H173" s="425">
        <v>1000</v>
      </c>
      <c r="I173" s="425">
        <v>50</v>
      </c>
      <c r="J173" s="431">
        <v>0</v>
      </c>
      <c r="K173" s="431">
        <f t="shared" si="124"/>
        <v>457.2</v>
      </c>
      <c r="L173" s="431">
        <f t="shared" si="125"/>
        <v>431.8</v>
      </c>
      <c r="M173" s="431">
        <f t="shared" si="126"/>
        <v>25.4</v>
      </c>
      <c r="N173" s="425">
        <f t="shared" si="123"/>
        <v>0</v>
      </c>
      <c r="O173" s="431"/>
      <c r="P173" s="431"/>
      <c r="Q173" s="431"/>
      <c r="R173" s="460"/>
      <c r="S173" s="460"/>
      <c r="T173" s="431">
        <f>+U173+V173</f>
        <v>457.2</v>
      </c>
      <c r="U173" s="460">
        <v>431.8</v>
      </c>
      <c r="V173" s="460">
        <v>25.4</v>
      </c>
      <c r="W173" s="431"/>
      <c r="X173" s="460"/>
      <c r="Y173" s="460"/>
      <c r="Z173" s="431"/>
      <c r="AA173" s="431"/>
      <c r="AB173" s="15"/>
    </row>
    <row r="174" spans="1:31" ht="75" hidden="1">
      <c r="A174" s="8">
        <v>10</v>
      </c>
      <c r="B174" s="319" t="s">
        <v>349</v>
      </c>
      <c r="C174" s="8" t="s">
        <v>350</v>
      </c>
      <c r="D174" s="8"/>
      <c r="E174" s="8" t="s">
        <v>348</v>
      </c>
      <c r="F174" s="8" t="s">
        <v>54</v>
      </c>
      <c r="G174" s="425">
        <f t="shared" si="122"/>
        <v>320.25</v>
      </c>
      <c r="H174" s="425">
        <v>305</v>
      </c>
      <c r="I174" s="425">
        <v>15.25</v>
      </c>
      <c r="J174" s="431">
        <v>0</v>
      </c>
      <c r="K174" s="431">
        <f t="shared" si="124"/>
        <v>846.4</v>
      </c>
      <c r="L174" s="431">
        <f t="shared" si="125"/>
        <v>800</v>
      </c>
      <c r="M174" s="431">
        <f t="shared" si="126"/>
        <v>46.4</v>
      </c>
      <c r="N174" s="425">
        <f t="shared" si="123"/>
        <v>0</v>
      </c>
      <c r="O174" s="431"/>
      <c r="P174" s="431"/>
      <c r="Q174" s="431"/>
      <c r="R174" s="460"/>
      <c r="S174" s="460"/>
      <c r="T174" s="431">
        <f>+U174+V174</f>
        <v>846.4</v>
      </c>
      <c r="U174" s="460">
        <v>800</v>
      </c>
      <c r="V174" s="460">
        <v>46.4</v>
      </c>
      <c r="W174" s="431"/>
      <c r="X174" s="460"/>
      <c r="Y174" s="460"/>
      <c r="Z174" s="431"/>
      <c r="AA174" s="431"/>
      <c r="AB174" s="15"/>
    </row>
    <row r="175" spans="1:31" ht="75" hidden="1">
      <c r="A175" s="8">
        <v>11</v>
      </c>
      <c r="B175" s="319" t="s">
        <v>1124</v>
      </c>
      <c r="C175" s="8" t="s">
        <v>352</v>
      </c>
      <c r="D175" s="8"/>
      <c r="E175" s="8" t="s">
        <v>94</v>
      </c>
      <c r="F175" s="8" t="s">
        <v>55</v>
      </c>
      <c r="G175" s="425">
        <f t="shared" si="122"/>
        <v>420</v>
      </c>
      <c r="H175" s="425">
        <v>400</v>
      </c>
      <c r="I175" s="425">
        <v>20</v>
      </c>
      <c r="J175" s="431">
        <v>0</v>
      </c>
      <c r="K175" s="431">
        <f t="shared" si="124"/>
        <v>0</v>
      </c>
      <c r="L175" s="431">
        <f t="shared" si="125"/>
        <v>0</v>
      </c>
      <c r="M175" s="431">
        <f t="shared" si="126"/>
        <v>0</v>
      </c>
      <c r="N175" s="425">
        <f t="shared" si="123"/>
        <v>0</v>
      </c>
      <c r="O175" s="431"/>
      <c r="P175" s="431"/>
      <c r="Q175" s="431"/>
      <c r="R175" s="460"/>
      <c r="S175" s="460"/>
      <c r="T175" s="431"/>
      <c r="U175" s="460"/>
      <c r="V175" s="460"/>
      <c r="W175" s="431">
        <f>+X175+Y175</f>
        <v>420</v>
      </c>
      <c r="X175" s="460">
        <v>400</v>
      </c>
      <c r="Y175" s="460">
        <v>20</v>
      </c>
      <c r="Z175" s="431"/>
      <c r="AA175" s="431"/>
      <c r="AB175" s="15"/>
    </row>
    <row r="176" spans="1:31" ht="75" hidden="1">
      <c r="A176" s="8">
        <v>12</v>
      </c>
      <c r="B176" s="319" t="s">
        <v>353</v>
      </c>
      <c r="C176" s="8" t="s">
        <v>354</v>
      </c>
      <c r="D176" s="8"/>
      <c r="E176" s="8" t="s">
        <v>128</v>
      </c>
      <c r="F176" s="8" t="s">
        <v>55</v>
      </c>
      <c r="G176" s="425">
        <f t="shared" si="122"/>
        <v>454.65</v>
      </c>
      <c r="H176" s="425">
        <v>433</v>
      </c>
      <c r="I176" s="425">
        <v>21.65</v>
      </c>
      <c r="J176" s="431">
        <v>0</v>
      </c>
      <c r="K176" s="431">
        <f t="shared" si="124"/>
        <v>0</v>
      </c>
      <c r="L176" s="431">
        <f t="shared" si="125"/>
        <v>0</v>
      </c>
      <c r="M176" s="431">
        <f t="shared" si="126"/>
        <v>0</v>
      </c>
      <c r="N176" s="425">
        <f t="shared" si="123"/>
        <v>0</v>
      </c>
      <c r="O176" s="431"/>
      <c r="P176" s="431"/>
      <c r="Q176" s="431"/>
      <c r="R176" s="460"/>
      <c r="S176" s="460"/>
      <c r="T176" s="431"/>
      <c r="U176" s="460"/>
      <c r="V176" s="460"/>
      <c r="W176" s="431">
        <f t="shared" ref="W176:W178" si="129">+X176+Y176</f>
        <v>454.7</v>
      </c>
      <c r="X176" s="460">
        <v>433</v>
      </c>
      <c r="Y176" s="460">
        <v>21.7</v>
      </c>
      <c r="Z176" s="431"/>
      <c r="AA176" s="431"/>
      <c r="AB176" s="15"/>
    </row>
    <row r="177" spans="1:31" ht="75" hidden="1">
      <c r="A177" s="8">
        <v>13</v>
      </c>
      <c r="B177" s="319" t="s">
        <v>355</v>
      </c>
      <c r="C177" s="8" t="s">
        <v>334</v>
      </c>
      <c r="D177" s="8"/>
      <c r="E177" s="8" t="s">
        <v>128</v>
      </c>
      <c r="F177" s="8" t="s">
        <v>55</v>
      </c>
      <c r="G177" s="425">
        <f t="shared" si="122"/>
        <v>1050</v>
      </c>
      <c r="H177" s="425">
        <v>1000</v>
      </c>
      <c r="I177" s="425">
        <v>50</v>
      </c>
      <c r="J177" s="431"/>
      <c r="K177" s="431">
        <f t="shared" si="124"/>
        <v>0</v>
      </c>
      <c r="L177" s="431">
        <f t="shared" si="125"/>
        <v>0</v>
      </c>
      <c r="M177" s="431">
        <f t="shared" si="126"/>
        <v>0</v>
      </c>
      <c r="N177" s="425">
        <f t="shared" si="123"/>
        <v>0</v>
      </c>
      <c r="O177" s="431"/>
      <c r="P177" s="431"/>
      <c r="Q177" s="431"/>
      <c r="R177" s="460"/>
      <c r="S177" s="460"/>
      <c r="T177" s="431"/>
      <c r="U177" s="460"/>
      <c r="V177" s="460"/>
      <c r="W177" s="431">
        <f t="shared" si="129"/>
        <v>550</v>
      </c>
      <c r="X177" s="460">
        <v>533</v>
      </c>
      <c r="Y177" s="460">
        <v>17</v>
      </c>
      <c r="Z177" s="431"/>
      <c r="AA177" s="431"/>
      <c r="AB177" s="15"/>
    </row>
    <row r="178" spans="1:31" ht="75" hidden="1">
      <c r="A178" s="8">
        <v>14</v>
      </c>
      <c r="B178" s="319" t="s">
        <v>356</v>
      </c>
      <c r="C178" s="8" t="s">
        <v>330</v>
      </c>
      <c r="D178" s="8"/>
      <c r="E178" s="8" t="s">
        <v>94</v>
      </c>
      <c r="F178" s="8" t="s">
        <v>55</v>
      </c>
      <c r="G178" s="425">
        <f t="shared" si="122"/>
        <v>420</v>
      </c>
      <c r="H178" s="425">
        <v>400</v>
      </c>
      <c r="I178" s="425">
        <v>20</v>
      </c>
      <c r="J178" s="431"/>
      <c r="K178" s="431">
        <f t="shared" si="124"/>
        <v>0</v>
      </c>
      <c r="L178" s="431">
        <f t="shared" si="125"/>
        <v>0</v>
      </c>
      <c r="M178" s="431">
        <f t="shared" si="126"/>
        <v>0</v>
      </c>
      <c r="N178" s="425">
        <f t="shared" si="123"/>
        <v>0</v>
      </c>
      <c r="O178" s="431"/>
      <c r="P178" s="431"/>
      <c r="Q178" s="431"/>
      <c r="R178" s="460"/>
      <c r="S178" s="460"/>
      <c r="T178" s="431"/>
      <c r="U178" s="460"/>
      <c r="V178" s="460"/>
      <c r="W178" s="431">
        <f t="shared" si="129"/>
        <v>420</v>
      </c>
      <c r="X178" s="460">
        <v>400</v>
      </c>
      <c r="Y178" s="460">
        <v>20</v>
      </c>
      <c r="Z178" s="431"/>
      <c r="AA178" s="431"/>
      <c r="AB178" s="15"/>
    </row>
    <row r="179" spans="1:31" ht="75" hidden="1">
      <c r="A179" s="8">
        <v>15</v>
      </c>
      <c r="B179" s="319" t="s">
        <v>357</v>
      </c>
      <c r="C179" s="8" t="s">
        <v>332</v>
      </c>
      <c r="D179" s="8"/>
      <c r="E179" s="8" t="s">
        <v>94</v>
      </c>
      <c r="F179" s="8" t="s">
        <v>55</v>
      </c>
      <c r="G179" s="425">
        <f t="shared" si="122"/>
        <v>420.01</v>
      </c>
      <c r="H179" s="425">
        <v>400</v>
      </c>
      <c r="I179" s="425">
        <v>20.010000000000002</v>
      </c>
      <c r="J179" s="431"/>
      <c r="K179" s="431">
        <f t="shared" si="124"/>
        <v>338.6</v>
      </c>
      <c r="L179" s="431">
        <f t="shared" si="125"/>
        <v>320</v>
      </c>
      <c r="M179" s="431">
        <f t="shared" si="126"/>
        <v>18.600000000000001</v>
      </c>
      <c r="N179" s="425">
        <f t="shared" si="123"/>
        <v>0</v>
      </c>
      <c r="O179" s="431"/>
      <c r="P179" s="431"/>
      <c r="Q179" s="431"/>
      <c r="R179" s="460"/>
      <c r="S179" s="460"/>
      <c r="T179" s="431">
        <f>+U179+V179</f>
        <v>338.6</v>
      </c>
      <c r="U179" s="460">
        <v>320</v>
      </c>
      <c r="V179" s="460">
        <v>18.600000000000001</v>
      </c>
      <c r="W179" s="431"/>
      <c r="X179" s="460"/>
      <c r="Y179" s="460"/>
      <c r="Z179" s="431"/>
      <c r="AA179" s="431"/>
      <c r="AB179" s="15"/>
    </row>
    <row r="180" spans="1:31" ht="30" hidden="1">
      <c r="A180" s="8"/>
      <c r="B180" s="319" t="s">
        <v>1152</v>
      </c>
      <c r="C180" s="8" t="s">
        <v>1153</v>
      </c>
      <c r="D180" s="8"/>
      <c r="E180" s="8"/>
      <c r="F180" s="8"/>
      <c r="G180" s="425"/>
      <c r="H180" s="425"/>
      <c r="I180" s="425"/>
      <c r="J180" s="431"/>
      <c r="K180" s="431"/>
      <c r="L180" s="431"/>
      <c r="M180" s="431"/>
      <c r="N180" s="425"/>
      <c r="O180" s="431"/>
      <c r="P180" s="431"/>
      <c r="Q180" s="431"/>
      <c r="R180" s="460"/>
      <c r="S180" s="460"/>
      <c r="T180" s="431"/>
      <c r="U180" s="460"/>
      <c r="V180" s="460"/>
      <c r="W180" s="431">
        <f>+X180+Y180</f>
        <v>420</v>
      </c>
      <c r="X180" s="460">
        <v>400</v>
      </c>
      <c r="Y180" s="460">
        <v>20</v>
      </c>
      <c r="Z180" s="431"/>
      <c r="AA180" s="431"/>
      <c r="AB180" s="15"/>
    </row>
    <row r="181" spans="1:31" ht="30" hidden="1">
      <c r="A181" s="8"/>
      <c r="B181" s="319" t="s">
        <v>1149</v>
      </c>
      <c r="C181" s="8" t="s">
        <v>1151</v>
      </c>
      <c r="D181" s="8"/>
      <c r="E181" s="8"/>
      <c r="F181" s="8"/>
      <c r="G181" s="425"/>
      <c r="H181" s="425"/>
      <c r="I181" s="425"/>
      <c r="J181" s="431"/>
      <c r="K181" s="431"/>
      <c r="L181" s="431"/>
      <c r="M181" s="431"/>
      <c r="N181" s="425"/>
      <c r="O181" s="431"/>
      <c r="P181" s="431"/>
      <c r="Q181" s="431"/>
      <c r="R181" s="460"/>
      <c r="S181" s="460"/>
      <c r="T181" s="431"/>
      <c r="U181" s="460"/>
      <c r="V181" s="460"/>
      <c r="W181" s="431">
        <f>+X181+Y181</f>
        <v>743.01</v>
      </c>
      <c r="X181" s="460">
        <f>736.1-10.46</f>
        <v>725.64</v>
      </c>
      <c r="Y181" s="460">
        <v>17.37</v>
      </c>
      <c r="Z181" s="431"/>
      <c r="AA181" s="431"/>
      <c r="AB181" s="15"/>
    </row>
    <row r="182" spans="1:31" ht="30" hidden="1">
      <c r="A182" s="8"/>
      <c r="B182" s="319" t="s">
        <v>1150</v>
      </c>
      <c r="C182" s="8" t="s">
        <v>1151</v>
      </c>
      <c r="D182" s="8"/>
      <c r="E182" s="8"/>
      <c r="F182" s="8"/>
      <c r="G182" s="425"/>
      <c r="H182" s="425"/>
      <c r="I182" s="425"/>
      <c r="J182" s="431"/>
      <c r="K182" s="431"/>
      <c r="L182" s="431"/>
      <c r="M182" s="431"/>
      <c r="N182" s="425"/>
      <c r="O182" s="431"/>
      <c r="P182" s="431"/>
      <c r="Q182" s="431"/>
      <c r="R182" s="460"/>
      <c r="S182" s="460"/>
      <c r="T182" s="431"/>
      <c r="U182" s="460"/>
      <c r="V182" s="460"/>
      <c r="W182" s="431">
        <f>+X182+Y182</f>
        <v>361.2</v>
      </c>
      <c r="X182" s="460">
        <v>344</v>
      </c>
      <c r="Y182" s="460">
        <v>17.2</v>
      </c>
      <c r="Z182" s="431"/>
      <c r="AA182" s="431"/>
      <c r="AB182" s="15"/>
    </row>
    <row r="183" spans="1:31" s="14" customFormat="1" ht="23.25" customHeight="1">
      <c r="A183" s="4" t="s">
        <v>998</v>
      </c>
      <c r="B183" s="483" t="s">
        <v>359</v>
      </c>
      <c r="C183" s="402"/>
      <c r="D183" s="402"/>
      <c r="E183" s="401">
        <v>0</v>
      </c>
      <c r="F183" s="401"/>
      <c r="G183" s="426">
        <f>SUM(G184:G197)</f>
        <v>11098.64</v>
      </c>
      <c r="H183" s="426">
        <f t="shared" ref="H183:AA183" si="130">SUM(H184:H197)</f>
        <v>10569.14</v>
      </c>
      <c r="I183" s="426">
        <f t="shared" si="130"/>
        <v>529.5</v>
      </c>
      <c r="J183" s="426">
        <f t="shared" si="130"/>
        <v>0</v>
      </c>
      <c r="K183" s="426">
        <f t="shared" si="130"/>
        <v>7409.4199999999992</v>
      </c>
      <c r="L183" s="426">
        <f t="shared" si="130"/>
        <v>7026.91</v>
      </c>
      <c r="M183" s="426">
        <f t="shared" si="130"/>
        <v>382.51</v>
      </c>
      <c r="N183" s="426">
        <f t="shared" si="130"/>
        <v>1997.25</v>
      </c>
      <c r="O183" s="426">
        <f t="shared" si="130"/>
        <v>1902.25</v>
      </c>
      <c r="P183" s="426">
        <f t="shared" si="130"/>
        <v>95</v>
      </c>
      <c r="Q183" s="426">
        <f t="shared" si="130"/>
        <v>2687.87</v>
      </c>
      <c r="R183" s="426">
        <f t="shared" si="130"/>
        <v>2550.16</v>
      </c>
      <c r="S183" s="426">
        <f t="shared" si="130"/>
        <v>137.70999999999998</v>
      </c>
      <c r="T183" s="426">
        <f t="shared" si="130"/>
        <v>2724.3</v>
      </c>
      <c r="U183" s="426">
        <f t="shared" si="130"/>
        <v>2574.5</v>
      </c>
      <c r="V183" s="426">
        <f t="shared" si="130"/>
        <v>149.80000000000001</v>
      </c>
      <c r="W183" s="426">
        <f>SUM(W184:W199)</f>
        <v>3689.2200000000003</v>
      </c>
      <c r="X183" s="426">
        <f t="shared" ref="X183:Y183" si="131">SUM(X184:X199)</f>
        <v>3542.2299999999996</v>
      </c>
      <c r="Y183" s="426">
        <f t="shared" si="131"/>
        <v>146.99</v>
      </c>
      <c r="Z183" s="426"/>
      <c r="AA183" s="426">
        <f t="shared" si="130"/>
        <v>0</v>
      </c>
      <c r="AB183" s="16"/>
      <c r="AC183" s="357">
        <f>+'NĂM 2022'!K62+'NĂM 2023'!N74+'NĂM 2024'!J69+'NĂM 2025'!J63</f>
        <v>11098.64</v>
      </c>
      <c r="AD183" s="357">
        <f>+'NĂM 2022'!L62+'NĂM 2023'!O74+'NĂM 2024'!K69+'NĂM 2025'!K63</f>
        <v>10569.14</v>
      </c>
      <c r="AE183" s="357">
        <f>+'NĂM 2022'!M62+'NĂM 2023'!P74+'NĂM 2024'!L69+'NĂM 2025'!L63</f>
        <v>529.5</v>
      </c>
    </row>
    <row r="184" spans="1:31" ht="75" hidden="1">
      <c r="A184" s="8">
        <v>1</v>
      </c>
      <c r="B184" s="319" t="s">
        <v>360</v>
      </c>
      <c r="C184" s="8" t="s">
        <v>361</v>
      </c>
      <c r="D184" s="8"/>
      <c r="E184" s="8" t="s">
        <v>326</v>
      </c>
      <c r="F184" s="25" t="s">
        <v>52</v>
      </c>
      <c r="G184" s="425">
        <f t="shared" si="122"/>
        <v>737.25</v>
      </c>
      <c r="H184" s="425">
        <v>702.25</v>
      </c>
      <c r="I184" s="425">
        <v>35</v>
      </c>
      <c r="J184" s="431">
        <v>0</v>
      </c>
      <c r="K184" s="431">
        <f>+L184+M184</f>
        <v>737.25</v>
      </c>
      <c r="L184" s="431">
        <f>+O184+R184+U184</f>
        <v>702.25</v>
      </c>
      <c r="M184" s="431">
        <f>+P184+S184+V184</f>
        <v>35</v>
      </c>
      <c r="N184" s="425">
        <f t="shared" si="123"/>
        <v>737.25</v>
      </c>
      <c r="O184" s="425">
        <v>702.25</v>
      </c>
      <c r="P184" s="425">
        <v>35</v>
      </c>
      <c r="Q184" s="425"/>
      <c r="R184" s="458"/>
      <c r="S184" s="458"/>
      <c r="T184" s="425"/>
      <c r="U184" s="458"/>
      <c r="V184" s="458"/>
      <c r="W184" s="425"/>
      <c r="X184" s="458"/>
      <c r="Y184" s="458"/>
      <c r="Z184" s="425"/>
      <c r="AA184" s="431"/>
      <c r="AB184" s="15"/>
      <c r="AC184" s="482">
        <f>+G183-K183</f>
        <v>3689.2200000000003</v>
      </c>
      <c r="AD184" s="482">
        <f>+H183-L183</f>
        <v>3542.2299999999996</v>
      </c>
      <c r="AE184" s="482">
        <f>+I183-M183</f>
        <v>146.99</v>
      </c>
    </row>
    <row r="185" spans="1:31" ht="75" hidden="1">
      <c r="A185" s="8">
        <v>2</v>
      </c>
      <c r="B185" s="319" t="s">
        <v>362</v>
      </c>
      <c r="C185" s="8" t="s">
        <v>363</v>
      </c>
      <c r="D185" s="8"/>
      <c r="E185" s="8" t="s">
        <v>94</v>
      </c>
      <c r="F185" s="25" t="s">
        <v>52</v>
      </c>
      <c r="G185" s="425">
        <f t="shared" si="122"/>
        <v>420</v>
      </c>
      <c r="H185" s="425">
        <v>400</v>
      </c>
      <c r="I185" s="425">
        <v>20</v>
      </c>
      <c r="J185" s="431">
        <v>0</v>
      </c>
      <c r="K185" s="431">
        <f t="shared" ref="K185:K197" si="132">+L185+M185</f>
        <v>420</v>
      </c>
      <c r="L185" s="431">
        <f t="shared" ref="L185:L197" si="133">+O185+R185+U185</f>
        <v>400</v>
      </c>
      <c r="M185" s="431">
        <f t="shared" ref="M185:M197" si="134">+P185+S185+V185</f>
        <v>20</v>
      </c>
      <c r="N185" s="425">
        <f t="shared" si="123"/>
        <v>420</v>
      </c>
      <c r="O185" s="425">
        <v>400</v>
      </c>
      <c r="P185" s="425">
        <v>20</v>
      </c>
      <c r="Q185" s="425"/>
      <c r="R185" s="458"/>
      <c r="S185" s="458"/>
      <c r="T185" s="425"/>
      <c r="U185" s="458"/>
      <c r="V185" s="458"/>
      <c r="W185" s="425"/>
      <c r="X185" s="458"/>
      <c r="Y185" s="458"/>
      <c r="Z185" s="425"/>
      <c r="AA185" s="431"/>
      <c r="AB185" s="15"/>
      <c r="AC185" s="354">
        <f>+AC184-W183</f>
        <v>0</v>
      </c>
      <c r="AD185" s="354">
        <f t="shared" ref="AD185:AE185" si="135">+AD184-X183</f>
        <v>0</v>
      </c>
      <c r="AE185" s="354">
        <f t="shared" si="135"/>
        <v>0</v>
      </c>
    </row>
    <row r="186" spans="1:31" ht="75" hidden="1">
      <c r="A186" s="8">
        <v>3</v>
      </c>
      <c r="B186" s="319" t="s">
        <v>364</v>
      </c>
      <c r="C186" s="8" t="s">
        <v>365</v>
      </c>
      <c r="D186" s="8"/>
      <c r="E186" s="8" t="s">
        <v>94</v>
      </c>
      <c r="F186" s="25" t="s">
        <v>52</v>
      </c>
      <c r="G186" s="425">
        <f t="shared" si="122"/>
        <v>420</v>
      </c>
      <c r="H186" s="425">
        <v>400</v>
      </c>
      <c r="I186" s="425">
        <v>20</v>
      </c>
      <c r="J186" s="431">
        <v>0</v>
      </c>
      <c r="K186" s="431">
        <f t="shared" si="132"/>
        <v>420</v>
      </c>
      <c r="L186" s="431">
        <f t="shared" si="133"/>
        <v>400</v>
      </c>
      <c r="M186" s="431">
        <f t="shared" si="134"/>
        <v>20</v>
      </c>
      <c r="N186" s="425">
        <f t="shared" si="123"/>
        <v>420</v>
      </c>
      <c r="O186" s="425">
        <v>400</v>
      </c>
      <c r="P186" s="425">
        <v>20</v>
      </c>
      <c r="Q186" s="425"/>
      <c r="R186" s="458"/>
      <c r="S186" s="458"/>
      <c r="T186" s="425"/>
      <c r="U186" s="458"/>
      <c r="V186" s="458"/>
      <c r="W186" s="425"/>
      <c r="X186" s="458"/>
      <c r="Y186" s="458"/>
      <c r="Z186" s="425"/>
      <c r="AA186" s="431"/>
      <c r="AB186" s="15"/>
    </row>
    <row r="187" spans="1:31" ht="75" hidden="1">
      <c r="A187" s="8">
        <v>4</v>
      </c>
      <c r="B187" s="319" t="s">
        <v>366</v>
      </c>
      <c r="C187" s="8" t="s">
        <v>367</v>
      </c>
      <c r="D187" s="8"/>
      <c r="E187" s="8" t="s">
        <v>94</v>
      </c>
      <c r="F187" s="25" t="s">
        <v>52</v>
      </c>
      <c r="G187" s="425">
        <f t="shared" si="122"/>
        <v>420</v>
      </c>
      <c r="H187" s="425">
        <v>400</v>
      </c>
      <c r="I187" s="425">
        <v>20</v>
      </c>
      <c r="J187" s="431">
        <v>0</v>
      </c>
      <c r="K187" s="431">
        <f t="shared" si="132"/>
        <v>420</v>
      </c>
      <c r="L187" s="431">
        <f t="shared" si="133"/>
        <v>400</v>
      </c>
      <c r="M187" s="431">
        <f t="shared" si="134"/>
        <v>20</v>
      </c>
      <c r="N187" s="425">
        <f t="shared" si="123"/>
        <v>420</v>
      </c>
      <c r="O187" s="425">
        <v>400</v>
      </c>
      <c r="P187" s="425">
        <v>20</v>
      </c>
      <c r="Q187" s="425"/>
      <c r="R187" s="458"/>
      <c r="S187" s="458"/>
      <c r="T187" s="425"/>
      <c r="U187" s="458"/>
      <c r="V187" s="458"/>
      <c r="W187" s="425"/>
      <c r="X187" s="458"/>
      <c r="Y187" s="458"/>
      <c r="Z187" s="425"/>
      <c r="AA187" s="431"/>
      <c r="AB187" s="15"/>
    </row>
    <row r="188" spans="1:31" ht="75" hidden="1">
      <c r="A188" s="8">
        <v>5</v>
      </c>
      <c r="B188" s="319" t="s">
        <v>368</v>
      </c>
      <c r="C188" s="8" t="s">
        <v>369</v>
      </c>
      <c r="D188" s="8"/>
      <c r="E188" s="8" t="s">
        <v>251</v>
      </c>
      <c r="F188" s="8" t="s">
        <v>53</v>
      </c>
      <c r="G188" s="425">
        <f t="shared" si="122"/>
        <v>1455</v>
      </c>
      <c r="H188" s="425">
        <v>1386</v>
      </c>
      <c r="I188" s="425">
        <v>69</v>
      </c>
      <c r="J188" s="431"/>
      <c r="K188" s="431">
        <f t="shared" si="132"/>
        <v>1190.5899999999999</v>
      </c>
      <c r="L188" s="431">
        <f t="shared" si="133"/>
        <v>1127.73</v>
      </c>
      <c r="M188" s="431">
        <f t="shared" si="134"/>
        <v>62.86</v>
      </c>
      <c r="N188" s="425">
        <f t="shared" si="123"/>
        <v>0</v>
      </c>
      <c r="O188" s="431"/>
      <c r="P188" s="431"/>
      <c r="Q188" s="431">
        <f>+R188+S188</f>
        <v>1190.5899999999999</v>
      </c>
      <c r="R188" s="460">
        <v>1127.73</v>
      </c>
      <c r="S188" s="460">
        <v>62.86</v>
      </c>
      <c r="T188" s="431"/>
      <c r="U188" s="460"/>
      <c r="V188" s="460"/>
      <c r="W188" s="431"/>
      <c r="X188" s="460"/>
      <c r="Y188" s="460"/>
      <c r="Z188" s="431"/>
      <c r="AA188" s="431"/>
      <c r="AB188" s="15"/>
    </row>
    <row r="189" spans="1:31" ht="75" hidden="1">
      <c r="A189" s="8">
        <v>6</v>
      </c>
      <c r="B189" s="319" t="s">
        <v>370</v>
      </c>
      <c r="C189" s="8" t="s">
        <v>371</v>
      </c>
      <c r="D189" s="8"/>
      <c r="E189" s="8" t="s">
        <v>372</v>
      </c>
      <c r="F189" s="8" t="s">
        <v>53</v>
      </c>
      <c r="G189" s="425">
        <f t="shared" si="122"/>
        <v>1890</v>
      </c>
      <c r="H189" s="425">
        <v>1800</v>
      </c>
      <c r="I189" s="425">
        <v>90</v>
      </c>
      <c r="J189" s="431"/>
      <c r="K189" s="431">
        <f t="shared" si="132"/>
        <v>1497.28</v>
      </c>
      <c r="L189" s="431">
        <f t="shared" si="133"/>
        <v>1422.43</v>
      </c>
      <c r="M189" s="431">
        <f t="shared" si="134"/>
        <v>74.849999999999994</v>
      </c>
      <c r="N189" s="425">
        <f t="shared" si="123"/>
        <v>0</v>
      </c>
      <c r="O189" s="431"/>
      <c r="P189" s="431"/>
      <c r="Q189" s="431">
        <f>+R189+S189</f>
        <v>1497.28</v>
      </c>
      <c r="R189" s="460">
        <v>1422.43</v>
      </c>
      <c r="S189" s="460">
        <v>74.849999999999994</v>
      </c>
      <c r="T189" s="431"/>
      <c r="U189" s="460"/>
      <c r="V189" s="460"/>
      <c r="W189" s="431"/>
      <c r="X189" s="460"/>
      <c r="Y189" s="460"/>
      <c r="Z189" s="431"/>
      <c r="AA189" s="431"/>
      <c r="AB189" s="15"/>
    </row>
    <row r="190" spans="1:31" ht="75" hidden="1">
      <c r="A190" s="8">
        <v>7</v>
      </c>
      <c r="B190" s="319" t="s">
        <v>373</v>
      </c>
      <c r="C190" s="8" t="s">
        <v>374</v>
      </c>
      <c r="D190" s="8"/>
      <c r="E190" s="8" t="s">
        <v>326</v>
      </c>
      <c r="F190" s="8" t="s">
        <v>53</v>
      </c>
      <c r="G190" s="425">
        <f t="shared" si="122"/>
        <v>1575</v>
      </c>
      <c r="H190" s="425">
        <v>1500</v>
      </c>
      <c r="I190" s="425">
        <v>75</v>
      </c>
      <c r="J190" s="431"/>
      <c r="K190" s="431">
        <f t="shared" si="132"/>
        <v>1513.2</v>
      </c>
      <c r="L190" s="431">
        <f t="shared" si="133"/>
        <v>1430</v>
      </c>
      <c r="M190" s="431">
        <f t="shared" si="134"/>
        <v>83.2</v>
      </c>
      <c r="N190" s="425">
        <f t="shared" si="123"/>
        <v>0</v>
      </c>
      <c r="O190" s="431"/>
      <c r="P190" s="431"/>
      <c r="Q190" s="431"/>
      <c r="R190" s="460"/>
      <c r="S190" s="460"/>
      <c r="T190" s="431">
        <f>+U190+V190</f>
        <v>1513.2</v>
      </c>
      <c r="U190" s="460">
        <v>1430</v>
      </c>
      <c r="V190" s="460">
        <v>83.2</v>
      </c>
      <c r="W190" s="431"/>
      <c r="X190" s="460"/>
      <c r="Y190" s="460"/>
      <c r="Z190" s="431"/>
      <c r="AA190" s="431"/>
      <c r="AB190" s="15"/>
    </row>
    <row r="191" spans="1:31" ht="30" hidden="1">
      <c r="A191" s="8">
        <v>8</v>
      </c>
      <c r="B191" s="319" t="s">
        <v>375</v>
      </c>
      <c r="C191" s="8" t="s">
        <v>376</v>
      </c>
      <c r="D191" s="8"/>
      <c r="E191" s="8" t="s">
        <v>377</v>
      </c>
      <c r="F191" s="8" t="s">
        <v>54</v>
      </c>
      <c r="G191" s="425">
        <f t="shared" si="122"/>
        <v>1064</v>
      </c>
      <c r="H191" s="425">
        <v>1014</v>
      </c>
      <c r="I191" s="425">
        <v>50</v>
      </c>
      <c r="J191" s="431"/>
      <c r="K191" s="431">
        <f t="shared" si="132"/>
        <v>1031.2</v>
      </c>
      <c r="L191" s="431">
        <f t="shared" si="133"/>
        <v>974.5</v>
      </c>
      <c r="M191" s="431">
        <f t="shared" si="134"/>
        <v>56.7</v>
      </c>
      <c r="N191" s="425">
        <f t="shared" si="123"/>
        <v>0</v>
      </c>
      <c r="O191" s="431"/>
      <c r="P191" s="431"/>
      <c r="Q191" s="431"/>
      <c r="R191" s="460"/>
      <c r="S191" s="460"/>
      <c r="T191" s="431">
        <f t="shared" ref="T191:T192" si="136">+U191+V191</f>
        <v>1031.2</v>
      </c>
      <c r="U191" s="460">
        <v>974.5</v>
      </c>
      <c r="V191" s="460">
        <v>56.7</v>
      </c>
      <c r="W191" s="431"/>
      <c r="X191" s="460"/>
      <c r="Y191" s="460"/>
      <c r="Z191" s="431"/>
      <c r="AA191" s="431"/>
      <c r="AB191" s="15"/>
    </row>
    <row r="192" spans="1:31" ht="30" hidden="1">
      <c r="A192" s="8">
        <v>9</v>
      </c>
      <c r="B192" s="319" t="s">
        <v>378</v>
      </c>
      <c r="C192" s="8" t="s">
        <v>379</v>
      </c>
      <c r="D192" s="8"/>
      <c r="E192" s="8" t="s">
        <v>380</v>
      </c>
      <c r="F192" s="8" t="s">
        <v>54</v>
      </c>
      <c r="G192" s="425">
        <f t="shared" si="122"/>
        <v>504</v>
      </c>
      <c r="H192" s="425">
        <v>480</v>
      </c>
      <c r="I192" s="425">
        <v>24</v>
      </c>
      <c r="J192" s="431">
        <v>0</v>
      </c>
      <c r="K192" s="431">
        <f t="shared" si="132"/>
        <v>179.9</v>
      </c>
      <c r="L192" s="431">
        <f t="shared" si="133"/>
        <v>170</v>
      </c>
      <c r="M192" s="431">
        <f t="shared" si="134"/>
        <v>9.9</v>
      </c>
      <c r="N192" s="425">
        <f t="shared" si="123"/>
        <v>0</v>
      </c>
      <c r="O192" s="431"/>
      <c r="P192" s="431"/>
      <c r="Q192" s="431"/>
      <c r="R192" s="460"/>
      <c r="S192" s="460"/>
      <c r="T192" s="431">
        <f t="shared" si="136"/>
        <v>179.9</v>
      </c>
      <c r="U192" s="460">
        <v>170</v>
      </c>
      <c r="V192" s="460">
        <v>9.9</v>
      </c>
      <c r="W192" s="431"/>
      <c r="X192" s="460"/>
      <c r="Y192" s="460"/>
      <c r="Z192" s="431"/>
      <c r="AA192" s="431"/>
      <c r="AB192" s="15"/>
    </row>
    <row r="193" spans="1:31" ht="30" hidden="1">
      <c r="A193" s="8">
        <v>10</v>
      </c>
      <c r="B193" s="318" t="s">
        <v>937</v>
      </c>
      <c r="C193" s="8" t="s">
        <v>381</v>
      </c>
      <c r="D193" s="8"/>
      <c r="E193" s="8" t="s">
        <v>382</v>
      </c>
      <c r="F193" s="8" t="s">
        <v>54</v>
      </c>
      <c r="G193" s="425">
        <f t="shared" si="122"/>
        <v>169.5</v>
      </c>
      <c r="H193" s="425">
        <v>160</v>
      </c>
      <c r="I193" s="425">
        <v>9.5</v>
      </c>
      <c r="J193" s="431">
        <v>0</v>
      </c>
      <c r="K193" s="431">
        <f t="shared" si="132"/>
        <v>0</v>
      </c>
      <c r="L193" s="431">
        <f t="shared" si="133"/>
        <v>0</v>
      </c>
      <c r="M193" s="431">
        <f t="shared" si="134"/>
        <v>0</v>
      </c>
      <c r="N193" s="425">
        <f t="shared" si="123"/>
        <v>0</v>
      </c>
      <c r="O193" s="431"/>
      <c r="P193" s="431"/>
      <c r="Q193" s="431"/>
      <c r="R193" s="460"/>
      <c r="S193" s="460"/>
      <c r="T193" s="431"/>
      <c r="U193" s="460"/>
      <c r="V193" s="460"/>
      <c r="W193" s="431">
        <f t="shared" ref="W193:W197" si="137">+X193+Y193</f>
        <v>169.5</v>
      </c>
      <c r="X193" s="425">
        <v>160</v>
      </c>
      <c r="Y193" s="425">
        <v>9.5</v>
      </c>
      <c r="Z193" s="431"/>
      <c r="AA193" s="431"/>
      <c r="AB193" s="15"/>
    </row>
    <row r="194" spans="1:31" ht="30" hidden="1">
      <c r="A194" s="8">
        <v>11</v>
      </c>
      <c r="B194" s="319" t="s">
        <v>383</v>
      </c>
      <c r="C194" s="8" t="s">
        <v>384</v>
      </c>
      <c r="D194" s="8"/>
      <c r="E194" s="8" t="s">
        <v>385</v>
      </c>
      <c r="F194" s="8" t="s">
        <v>54</v>
      </c>
      <c r="G194" s="425">
        <f t="shared" si="122"/>
        <v>420</v>
      </c>
      <c r="H194" s="425">
        <v>400</v>
      </c>
      <c r="I194" s="425">
        <v>20</v>
      </c>
      <c r="J194" s="431">
        <v>0</v>
      </c>
      <c r="K194" s="431">
        <f t="shared" si="132"/>
        <v>0</v>
      </c>
      <c r="L194" s="431">
        <f t="shared" si="133"/>
        <v>0</v>
      </c>
      <c r="M194" s="431">
        <f t="shared" si="134"/>
        <v>0</v>
      </c>
      <c r="N194" s="425">
        <f t="shared" si="123"/>
        <v>0</v>
      </c>
      <c r="O194" s="431"/>
      <c r="P194" s="431"/>
      <c r="Q194" s="431"/>
      <c r="R194" s="460"/>
      <c r="S194" s="460"/>
      <c r="T194" s="431"/>
      <c r="U194" s="460"/>
      <c r="V194" s="460"/>
      <c r="W194" s="431">
        <f t="shared" si="137"/>
        <v>420</v>
      </c>
      <c r="X194" s="425">
        <v>400</v>
      </c>
      <c r="Y194" s="425">
        <v>20</v>
      </c>
      <c r="Z194" s="431"/>
      <c r="AA194" s="431"/>
      <c r="AB194" s="15"/>
    </row>
    <row r="195" spans="1:31" ht="45" hidden="1">
      <c r="A195" s="8">
        <v>12</v>
      </c>
      <c r="B195" s="319" t="s">
        <v>386</v>
      </c>
      <c r="C195" s="8" t="s">
        <v>384</v>
      </c>
      <c r="D195" s="8"/>
      <c r="E195" s="8" t="s">
        <v>387</v>
      </c>
      <c r="F195" s="25" t="s">
        <v>55</v>
      </c>
      <c r="G195" s="425">
        <f t="shared" si="122"/>
        <v>414.89</v>
      </c>
      <c r="H195" s="425">
        <v>394.89</v>
      </c>
      <c r="I195" s="425">
        <v>20</v>
      </c>
      <c r="J195" s="431">
        <v>0</v>
      </c>
      <c r="K195" s="431">
        <f t="shared" si="132"/>
        <v>0</v>
      </c>
      <c r="L195" s="431">
        <f t="shared" si="133"/>
        <v>0</v>
      </c>
      <c r="M195" s="431">
        <f t="shared" si="134"/>
        <v>0</v>
      </c>
      <c r="N195" s="425">
        <f t="shared" si="123"/>
        <v>0</v>
      </c>
      <c r="O195" s="431"/>
      <c r="P195" s="431"/>
      <c r="Q195" s="431"/>
      <c r="R195" s="460"/>
      <c r="S195" s="460"/>
      <c r="T195" s="431"/>
      <c r="U195" s="460"/>
      <c r="V195" s="460"/>
      <c r="W195" s="431">
        <f t="shared" si="137"/>
        <v>414.89</v>
      </c>
      <c r="X195" s="425">
        <v>394.89</v>
      </c>
      <c r="Y195" s="425">
        <v>20</v>
      </c>
      <c r="Z195" s="431"/>
      <c r="AA195" s="431"/>
      <c r="AB195" s="15"/>
    </row>
    <row r="196" spans="1:31" ht="45" hidden="1">
      <c r="A196" s="8">
        <v>13</v>
      </c>
      <c r="B196" s="319" t="s">
        <v>388</v>
      </c>
      <c r="C196" s="8" t="s">
        <v>379</v>
      </c>
      <c r="D196" s="8"/>
      <c r="E196" s="8" t="s">
        <v>389</v>
      </c>
      <c r="F196" s="25" t="s">
        <v>55</v>
      </c>
      <c r="G196" s="425">
        <f t="shared" si="122"/>
        <v>559</v>
      </c>
      <c r="H196" s="425">
        <v>532</v>
      </c>
      <c r="I196" s="425">
        <v>27</v>
      </c>
      <c r="J196" s="431">
        <v>0</v>
      </c>
      <c r="K196" s="431">
        <f t="shared" si="132"/>
        <v>0</v>
      </c>
      <c r="L196" s="431">
        <f t="shared" si="133"/>
        <v>0</v>
      </c>
      <c r="M196" s="431">
        <f t="shared" si="134"/>
        <v>0</v>
      </c>
      <c r="N196" s="425">
        <f t="shared" si="123"/>
        <v>0</v>
      </c>
      <c r="O196" s="431"/>
      <c r="P196" s="431"/>
      <c r="Q196" s="431"/>
      <c r="R196" s="460"/>
      <c r="S196" s="460"/>
      <c r="T196" s="431"/>
      <c r="U196" s="460"/>
      <c r="V196" s="460"/>
      <c r="W196" s="431">
        <f t="shared" si="137"/>
        <v>559</v>
      </c>
      <c r="X196" s="425">
        <v>532</v>
      </c>
      <c r="Y196" s="425">
        <v>27</v>
      </c>
      <c r="Z196" s="431"/>
      <c r="AA196" s="431"/>
      <c r="AB196" s="15"/>
    </row>
    <row r="197" spans="1:31" ht="45" hidden="1">
      <c r="A197" s="8">
        <v>14</v>
      </c>
      <c r="B197" s="319" t="s">
        <v>390</v>
      </c>
      <c r="C197" s="8" t="s">
        <v>384</v>
      </c>
      <c r="D197" s="8"/>
      <c r="E197" s="8" t="s">
        <v>391</v>
      </c>
      <c r="F197" s="25" t="s">
        <v>55</v>
      </c>
      <c r="G197" s="425">
        <f t="shared" si="122"/>
        <v>1050</v>
      </c>
      <c r="H197" s="425">
        <v>1000</v>
      </c>
      <c r="I197" s="425">
        <v>50</v>
      </c>
      <c r="J197" s="431">
        <v>0</v>
      </c>
      <c r="K197" s="431">
        <f t="shared" si="132"/>
        <v>0</v>
      </c>
      <c r="L197" s="431">
        <f t="shared" si="133"/>
        <v>0</v>
      </c>
      <c r="M197" s="431">
        <f t="shared" si="134"/>
        <v>0</v>
      </c>
      <c r="N197" s="425">
        <f t="shared" si="123"/>
        <v>0</v>
      </c>
      <c r="O197" s="431"/>
      <c r="P197" s="431"/>
      <c r="Q197" s="431"/>
      <c r="R197" s="460"/>
      <c r="S197" s="460"/>
      <c r="T197" s="431"/>
      <c r="U197" s="460"/>
      <c r="V197" s="460"/>
      <c r="W197" s="431">
        <f t="shared" si="137"/>
        <v>1050</v>
      </c>
      <c r="X197" s="425">
        <v>1000</v>
      </c>
      <c r="Y197" s="425">
        <v>50</v>
      </c>
      <c r="Z197" s="431"/>
      <c r="AA197" s="431"/>
      <c r="AB197" s="15"/>
    </row>
    <row r="198" spans="1:31" ht="30" hidden="1">
      <c r="A198" s="8"/>
      <c r="B198" s="319" t="s">
        <v>1132</v>
      </c>
      <c r="C198" s="8" t="s">
        <v>369</v>
      </c>
      <c r="D198" s="8"/>
      <c r="E198" s="8"/>
      <c r="F198" s="25" t="s">
        <v>55</v>
      </c>
      <c r="G198" s="425"/>
      <c r="H198" s="425"/>
      <c r="I198" s="425"/>
      <c r="J198" s="431"/>
      <c r="K198" s="431"/>
      <c r="L198" s="431"/>
      <c r="M198" s="431"/>
      <c r="N198" s="425"/>
      <c r="O198" s="431"/>
      <c r="P198" s="431"/>
      <c r="Q198" s="431"/>
      <c r="R198" s="460"/>
      <c r="S198" s="460"/>
      <c r="T198" s="431"/>
      <c r="U198" s="460"/>
      <c r="V198" s="460"/>
      <c r="W198" s="431">
        <f>+X198+Y198</f>
        <v>605.28</v>
      </c>
      <c r="X198" s="460">
        <v>593.17999999999995</v>
      </c>
      <c r="Y198" s="460">
        <v>12.1</v>
      </c>
      <c r="Z198" s="431"/>
      <c r="AA198" s="431"/>
      <c r="AB198" s="15"/>
    </row>
    <row r="199" spans="1:31" ht="30" hidden="1">
      <c r="A199" s="8"/>
      <c r="B199" s="319" t="s">
        <v>1133</v>
      </c>
      <c r="C199" s="8" t="s">
        <v>361</v>
      </c>
      <c r="D199" s="8"/>
      <c r="E199" s="8"/>
      <c r="F199" s="25" t="s">
        <v>55</v>
      </c>
      <c r="G199" s="425"/>
      <c r="H199" s="425"/>
      <c r="I199" s="425"/>
      <c r="J199" s="431"/>
      <c r="K199" s="431"/>
      <c r="L199" s="431"/>
      <c r="M199" s="431"/>
      <c r="N199" s="425"/>
      <c r="O199" s="431"/>
      <c r="P199" s="431"/>
      <c r="Q199" s="431"/>
      <c r="R199" s="460"/>
      <c r="S199" s="460"/>
      <c r="T199" s="431"/>
      <c r="U199" s="460"/>
      <c r="V199" s="460"/>
      <c r="W199" s="431">
        <f>+X199+Y199</f>
        <v>470.55</v>
      </c>
      <c r="X199" s="460">
        <v>462.16</v>
      </c>
      <c r="Y199" s="460">
        <v>8.39</v>
      </c>
      <c r="Z199" s="431"/>
      <c r="AA199" s="431"/>
      <c r="AB199" s="15"/>
    </row>
    <row r="200" spans="1:31" s="14" customFormat="1" ht="23.25" customHeight="1">
      <c r="A200" s="4" t="s">
        <v>999</v>
      </c>
      <c r="B200" s="400" t="s">
        <v>393</v>
      </c>
      <c r="C200" s="402"/>
      <c r="D200" s="402"/>
      <c r="E200" s="401">
        <v>0</v>
      </c>
      <c r="F200" s="401"/>
      <c r="G200" s="426">
        <f>SUM(G201:G219)</f>
        <v>10113.950000000001</v>
      </c>
      <c r="H200" s="426">
        <f t="shared" ref="H200:AA200" si="138">SUM(H201:H219)</f>
        <v>9632.9500000000007</v>
      </c>
      <c r="I200" s="426">
        <f t="shared" si="138"/>
        <v>481</v>
      </c>
      <c r="J200" s="426">
        <f t="shared" si="138"/>
        <v>0</v>
      </c>
      <c r="K200" s="426">
        <f t="shared" si="138"/>
        <v>6854.0990599999996</v>
      </c>
      <c r="L200" s="426">
        <f t="shared" si="138"/>
        <v>6507.334960000001</v>
      </c>
      <c r="M200" s="426">
        <f t="shared" si="138"/>
        <v>346.76409999999993</v>
      </c>
      <c r="N200" s="426">
        <f t="shared" si="138"/>
        <v>2066.75</v>
      </c>
      <c r="O200" s="426">
        <f t="shared" si="138"/>
        <v>1983.75</v>
      </c>
      <c r="P200" s="426">
        <f t="shared" si="138"/>
        <v>83</v>
      </c>
      <c r="Q200" s="426">
        <f t="shared" si="138"/>
        <v>2304.34906</v>
      </c>
      <c r="R200" s="426">
        <f t="shared" si="138"/>
        <v>2177.0849600000001</v>
      </c>
      <c r="S200" s="426">
        <f t="shared" si="138"/>
        <v>127.2641</v>
      </c>
      <c r="T200" s="426">
        <f t="shared" si="138"/>
        <v>2483</v>
      </c>
      <c r="U200" s="426">
        <f t="shared" si="138"/>
        <v>2346.5</v>
      </c>
      <c r="V200" s="426">
        <f t="shared" si="138"/>
        <v>136.5</v>
      </c>
      <c r="W200" s="426">
        <f t="shared" si="138"/>
        <v>3259.8509399999998</v>
      </c>
      <c r="X200" s="426">
        <f t="shared" si="138"/>
        <v>3125.6150400000001</v>
      </c>
      <c r="Y200" s="426">
        <f t="shared" si="138"/>
        <v>134.23590000000002</v>
      </c>
      <c r="Z200" s="426"/>
      <c r="AA200" s="426">
        <f t="shared" si="138"/>
        <v>0</v>
      </c>
      <c r="AB200" s="16"/>
      <c r="AC200" s="357">
        <f>+'NĂM 2022'!K67+'NĂM 2023'!N78+'NĂM 2024'!J74+'NĂM 2025'!J67</f>
        <v>10113.950000000001</v>
      </c>
      <c r="AD200" s="357">
        <f>+'NĂM 2022'!L67+'NĂM 2023'!O78+'NĂM 2024'!K74+'NĂM 2025'!K67</f>
        <v>9632.9500000000007</v>
      </c>
      <c r="AE200" s="357">
        <f>+'NĂM 2022'!M67+'NĂM 2023'!P78+'NĂM 2024'!L74+'NĂM 2025'!L67</f>
        <v>481</v>
      </c>
    </row>
    <row r="201" spans="1:31" s="143" customFormat="1" ht="30">
      <c r="A201" s="138">
        <v>1</v>
      </c>
      <c r="B201" s="328" t="s">
        <v>394</v>
      </c>
      <c r="C201" s="154" t="s">
        <v>395</v>
      </c>
      <c r="D201" s="154"/>
      <c r="E201" s="138" t="s">
        <v>396</v>
      </c>
      <c r="F201" s="155" t="s">
        <v>52</v>
      </c>
      <c r="G201" s="427">
        <f t="shared" si="122"/>
        <v>1047</v>
      </c>
      <c r="H201" s="427">
        <v>997</v>
      </c>
      <c r="I201" s="427">
        <v>50</v>
      </c>
      <c r="J201" s="428">
        <v>0</v>
      </c>
      <c r="K201" s="428">
        <f>+L201+M201</f>
        <v>1047</v>
      </c>
      <c r="L201" s="428">
        <f>+O201+R201+U201</f>
        <v>997</v>
      </c>
      <c r="M201" s="428">
        <f>+P201+S201+V201</f>
        <v>50</v>
      </c>
      <c r="N201" s="425">
        <f t="shared" si="123"/>
        <v>1047</v>
      </c>
      <c r="O201" s="427">
        <v>997</v>
      </c>
      <c r="P201" s="427">
        <v>50</v>
      </c>
      <c r="Q201" s="427"/>
      <c r="R201" s="458"/>
      <c r="S201" s="458"/>
      <c r="T201" s="427"/>
      <c r="U201" s="458"/>
      <c r="V201" s="458"/>
      <c r="W201" s="427"/>
      <c r="X201" s="458"/>
      <c r="Y201" s="458"/>
      <c r="Z201" s="427"/>
      <c r="AA201" s="428"/>
      <c r="AB201" s="142"/>
      <c r="AC201" s="493">
        <f>+G200-K200</f>
        <v>3259.8509400000012</v>
      </c>
      <c r="AD201" s="493">
        <f>+H200-L200</f>
        <v>3125.6150399999997</v>
      </c>
      <c r="AE201" s="493">
        <f>+I200-M200</f>
        <v>134.23590000000007</v>
      </c>
    </row>
    <row r="202" spans="1:31" s="143" customFormat="1" ht="60">
      <c r="A202" s="138">
        <v>2</v>
      </c>
      <c r="B202" s="328" t="s">
        <v>397</v>
      </c>
      <c r="C202" s="154" t="s">
        <v>398</v>
      </c>
      <c r="D202" s="154"/>
      <c r="E202" s="147" t="s">
        <v>399</v>
      </c>
      <c r="F202" s="155" t="s">
        <v>52</v>
      </c>
      <c r="G202" s="427">
        <f t="shared" si="122"/>
        <v>701</v>
      </c>
      <c r="H202" s="427">
        <v>668</v>
      </c>
      <c r="I202" s="427">
        <v>33</v>
      </c>
      <c r="J202" s="428">
        <v>0</v>
      </c>
      <c r="K202" s="428">
        <f t="shared" ref="K202:K219" si="139">+L202+M202</f>
        <v>701</v>
      </c>
      <c r="L202" s="428">
        <f t="shared" ref="L202:L219" si="140">+O202+R202+U202</f>
        <v>668</v>
      </c>
      <c r="M202" s="428">
        <f t="shared" ref="M202:M219" si="141">+P202+S202+V202</f>
        <v>33</v>
      </c>
      <c r="N202" s="425">
        <f t="shared" si="123"/>
        <v>701</v>
      </c>
      <c r="O202" s="427">
        <v>668</v>
      </c>
      <c r="P202" s="427">
        <v>33</v>
      </c>
      <c r="Q202" s="427"/>
      <c r="R202" s="458"/>
      <c r="S202" s="458"/>
      <c r="T202" s="427"/>
      <c r="U202" s="458"/>
      <c r="V202" s="458"/>
      <c r="W202" s="427"/>
      <c r="X202" s="458"/>
      <c r="Y202" s="458"/>
      <c r="Z202" s="427"/>
      <c r="AA202" s="428"/>
      <c r="AB202" s="142"/>
      <c r="AC202" s="495">
        <f>+AC201-W200</f>
        <v>0</v>
      </c>
      <c r="AD202" s="495">
        <f t="shared" ref="AD202:AE202" si="142">+AD201-X200</f>
        <v>0</v>
      </c>
      <c r="AE202" s="494">
        <f t="shared" si="142"/>
        <v>0</v>
      </c>
    </row>
    <row r="203" spans="1:31" s="143" customFormat="1" ht="30">
      <c r="A203" s="138">
        <v>3</v>
      </c>
      <c r="B203" s="328" t="s">
        <v>400</v>
      </c>
      <c r="C203" s="154" t="s">
        <v>401</v>
      </c>
      <c r="D203" s="154"/>
      <c r="E203" s="138" t="s">
        <v>402</v>
      </c>
      <c r="F203" s="155" t="s">
        <v>52</v>
      </c>
      <c r="G203" s="427">
        <f t="shared" si="122"/>
        <v>399</v>
      </c>
      <c r="H203" s="427">
        <v>380</v>
      </c>
      <c r="I203" s="427">
        <v>19</v>
      </c>
      <c r="J203" s="428">
        <v>0</v>
      </c>
      <c r="K203" s="428">
        <f t="shared" si="139"/>
        <v>393.93889999999999</v>
      </c>
      <c r="L203" s="428">
        <f t="shared" si="140"/>
        <v>380</v>
      </c>
      <c r="M203" s="428">
        <f t="shared" si="141"/>
        <v>13.9389</v>
      </c>
      <c r="N203" s="425">
        <f>+O203+P203</f>
        <v>318.75</v>
      </c>
      <c r="O203" s="427">
        <v>318.75</v>
      </c>
      <c r="P203" s="427">
        <v>0</v>
      </c>
      <c r="Q203" s="427">
        <f>+R203+S203</f>
        <v>75.188900000000004</v>
      </c>
      <c r="R203" s="458">
        <v>61.25</v>
      </c>
      <c r="S203" s="458">
        <f>19-5.0611</f>
        <v>13.9389</v>
      </c>
      <c r="T203" s="427"/>
      <c r="U203" s="458"/>
      <c r="V203" s="458"/>
      <c r="W203" s="427"/>
      <c r="X203" s="458"/>
      <c r="Y203" s="458"/>
      <c r="Z203" s="427"/>
      <c r="AA203" s="428"/>
      <c r="AB203" s="142"/>
      <c r="AC203" s="358"/>
      <c r="AD203" s="358"/>
      <c r="AE203" s="358"/>
    </row>
    <row r="204" spans="1:31" s="143" customFormat="1" ht="60">
      <c r="A204" s="138">
        <v>4</v>
      </c>
      <c r="B204" s="328" t="s">
        <v>403</v>
      </c>
      <c r="C204" s="154" t="s">
        <v>398</v>
      </c>
      <c r="D204" s="154"/>
      <c r="E204" s="147" t="s">
        <v>404</v>
      </c>
      <c r="F204" s="155" t="s">
        <v>53</v>
      </c>
      <c r="G204" s="427">
        <f t="shared" si="122"/>
        <v>448</v>
      </c>
      <c r="H204" s="427">
        <v>428</v>
      </c>
      <c r="I204" s="427">
        <v>20</v>
      </c>
      <c r="J204" s="428">
        <v>0</v>
      </c>
      <c r="K204" s="428">
        <f t="shared" si="139"/>
        <v>442.49529999999999</v>
      </c>
      <c r="L204" s="428">
        <f t="shared" si="140"/>
        <v>422.49529999999999</v>
      </c>
      <c r="M204" s="428">
        <f t="shared" si="141"/>
        <v>20</v>
      </c>
      <c r="N204" s="425">
        <f t="shared" si="123"/>
        <v>0</v>
      </c>
      <c r="O204" s="428"/>
      <c r="P204" s="428"/>
      <c r="Q204" s="428">
        <f>+R204+S204</f>
        <v>442.49529999999999</v>
      </c>
      <c r="R204" s="460">
        <f>428-5.5047</f>
        <v>422.49529999999999</v>
      </c>
      <c r="S204" s="460">
        <v>20</v>
      </c>
      <c r="T204" s="428"/>
      <c r="U204" s="460"/>
      <c r="V204" s="460"/>
      <c r="W204" s="428"/>
      <c r="X204" s="460"/>
      <c r="Y204" s="460"/>
      <c r="Z204" s="428"/>
      <c r="AA204" s="428"/>
      <c r="AB204" s="142"/>
      <c r="AC204" s="358"/>
      <c r="AD204" s="358"/>
      <c r="AE204" s="358"/>
    </row>
    <row r="205" spans="1:31" s="143" customFormat="1" ht="60">
      <c r="A205" s="138">
        <v>5</v>
      </c>
      <c r="B205" s="328" t="s">
        <v>405</v>
      </c>
      <c r="C205" s="154" t="s">
        <v>406</v>
      </c>
      <c r="D205" s="154"/>
      <c r="E205" s="147" t="s">
        <v>407</v>
      </c>
      <c r="F205" s="155" t="s">
        <v>53</v>
      </c>
      <c r="G205" s="427">
        <f t="shared" si="122"/>
        <v>340</v>
      </c>
      <c r="H205" s="427">
        <v>325</v>
      </c>
      <c r="I205" s="427">
        <v>15</v>
      </c>
      <c r="J205" s="428">
        <v>0</v>
      </c>
      <c r="K205" s="428">
        <f t="shared" si="139"/>
        <v>340</v>
      </c>
      <c r="L205" s="428">
        <f t="shared" si="140"/>
        <v>325</v>
      </c>
      <c r="M205" s="428">
        <f t="shared" si="141"/>
        <v>15</v>
      </c>
      <c r="N205" s="425">
        <f t="shared" si="123"/>
        <v>0</v>
      </c>
      <c r="O205" s="428"/>
      <c r="P205" s="428"/>
      <c r="Q205" s="428">
        <f t="shared" ref="Q205:Q209" si="143">+R205+S205</f>
        <v>340</v>
      </c>
      <c r="R205" s="460">
        <v>325</v>
      </c>
      <c r="S205" s="460">
        <v>15</v>
      </c>
      <c r="T205" s="428"/>
      <c r="U205" s="460"/>
      <c r="V205" s="460"/>
      <c r="W205" s="428"/>
      <c r="X205" s="460"/>
      <c r="Y205" s="460"/>
      <c r="Z205" s="428"/>
      <c r="AA205" s="428"/>
      <c r="AB205" s="142"/>
      <c r="AC205" s="358"/>
      <c r="AD205" s="358"/>
      <c r="AE205" s="358"/>
    </row>
    <row r="206" spans="1:31" s="143" customFormat="1" ht="30">
      <c r="A206" s="138">
        <v>6</v>
      </c>
      <c r="B206" s="328" t="s">
        <v>408</v>
      </c>
      <c r="C206" s="154" t="s">
        <v>409</v>
      </c>
      <c r="D206" s="154"/>
      <c r="E206" s="138" t="s">
        <v>806</v>
      </c>
      <c r="F206" s="155" t="s">
        <v>53</v>
      </c>
      <c r="G206" s="427">
        <f t="shared" si="122"/>
        <v>499</v>
      </c>
      <c r="H206" s="427">
        <v>475</v>
      </c>
      <c r="I206" s="427">
        <v>24</v>
      </c>
      <c r="J206" s="428">
        <v>0</v>
      </c>
      <c r="K206" s="428">
        <f t="shared" si="139"/>
        <v>498.5813</v>
      </c>
      <c r="L206" s="428">
        <f t="shared" si="140"/>
        <v>462</v>
      </c>
      <c r="M206" s="428">
        <f t="shared" si="141"/>
        <v>36.581299999999999</v>
      </c>
      <c r="N206" s="425">
        <f t="shared" si="123"/>
        <v>0</v>
      </c>
      <c r="O206" s="428"/>
      <c r="P206" s="428"/>
      <c r="Q206" s="428">
        <f t="shared" si="143"/>
        <v>180.38130000000001</v>
      </c>
      <c r="R206" s="460">
        <v>161.30000000000001</v>
      </c>
      <c r="S206" s="460">
        <f>19.51-0.4287</f>
        <v>19.081300000000002</v>
      </c>
      <c r="T206" s="428">
        <f>+U206+V206</f>
        <v>318.2</v>
      </c>
      <c r="U206" s="460">
        <v>300.7</v>
      </c>
      <c r="V206" s="460">
        <v>17.5</v>
      </c>
      <c r="W206" s="428"/>
      <c r="X206" s="460"/>
      <c r="Y206" s="460"/>
      <c r="Z206" s="428"/>
      <c r="AA206" s="428"/>
      <c r="AB206" s="142"/>
      <c r="AC206" s="358"/>
      <c r="AD206" s="358"/>
      <c r="AE206" s="358"/>
    </row>
    <row r="207" spans="1:31" s="143" customFormat="1" ht="60">
      <c r="A207" s="138">
        <v>7</v>
      </c>
      <c r="B207" s="328" t="s">
        <v>411</v>
      </c>
      <c r="C207" s="154" t="s">
        <v>412</v>
      </c>
      <c r="D207" s="154"/>
      <c r="E207" s="147" t="s">
        <v>413</v>
      </c>
      <c r="F207" s="155" t="s">
        <v>53</v>
      </c>
      <c r="G207" s="427">
        <f t="shared" si="122"/>
        <v>499</v>
      </c>
      <c r="H207" s="427">
        <v>475</v>
      </c>
      <c r="I207" s="427">
        <v>24</v>
      </c>
      <c r="J207" s="428">
        <v>0</v>
      </c>
      <c r="K207" s="428">
        <f t="shared" si="139"/>
        <v>499</v>
      </c>
      <c r="L207" s="428">
        <f t="shared" si="140"/>
        <v>475</v>
      </c>
      <c r="M207" s="428">
        <f t="shared" si="141"/>
        <v>24</v>
      </c>
      <c r="N207" s="425">
        <f t="shared" si="123"/>
        <v>0</v>
      </c>
      <c r="O207" s="428"/>
      <c r="P207" s="428"/>
      <c r="Q207" s="428">
        <f t="shared" si="143"/>
        <v>499</v>
      </c>
      <c r="R207" s="460">
        <v>475</v>
      </c>
      <c r="S207" s="460">
        <v>24</v>
      </c>
      <c r="T207" s="428"/>
      <c r="U207" s="460"/>
      <c r="V207" s="460"/>
      <c r="W207" s="428"/>
      <c r="X207" s="460"/>
      <c r="Y207" s="460"/>
      <c r="Z207" s="428"/>
      <c r="AA207" s="428"/>
      <c r="AB207" s="142"/>
      <c r="AC207" s="358"/>
      <c r="AD207" s="358"/>
      <c r="AE207" s="358"/>
    </row>
    <row r="208" spans="1:31" s="143" customFormat="1" ht="75">
      <c r="A208" s="138">
        <v>8</v>
      </c>
      <c r="B208" s="328" t="s">
        <v>414</v>
      </c>
      <c r="C208" s="154" t="s">
        <v>415</v>
      </c>
      <c r="D208" s="154"/>
      <c r="E208" s="138" t="s">
        <v>208</v>
      </c>
      <c r="F208" s="155" t="s">
        <v>53</v>
      </c>
      <c r="G208" s="427">
        <f t="shared" si="122"/>
        <v>299</v>
      </c>
      <c r="H208" s="427">
        <v>285</v>
      </c>
      <c r="I208" s="427">
        <v>14</v>
      </c>
      <c r="J208" s="428">
        <v>0</v>
      </c>
      <c r="K208" s="428">
        <f t="shared" si="139"/>
        <v>299</v>
      </c>
      <c r="L208" s="428">
        <f t="shared" si="140"/>
        <v>285</v>
      </c>
      <c r="M208" s="428">
        <f t="shared" si="141"/>
        <v>14</v>
      </c>
      <c r="N208" s="425">
        <f t="shared" si="123"/>
        <v>0</v>
      </c>
      <c r="O208" s="428"/>
      <c r="P208" s="428"/>
      <c r="Q208" s="428">
        <f t="shared" si="143"/>
        <v>299</v>
      </c>
      <c r="R208" s="460">
        <v>285</v>
      </c>
      <c r="S208" s="460">
        <v>14</v>
      </c>
      <c r="T208" s="428"/>
      <c r="U208" s="460"/>
      <c r="V208" s="460"/>
      <c r="W208" s="428"/>
      <c r="X208" s="460"/>
      <c r="Y208" s="460"/>
      <c r="Z208" s="428"/>
      <c r="AA208" s="428"/>
      <c r="AB208" s="142"/>
      <c r="AC208" s="358"/>
      <c r="AD208" s="358"/>
      <c r="AE208" s="358"/>
    </row>
    <row r="209" spans="1:31" s="143" customFormat="1" ht="60">
      <c r="A209" s="138">
        <v>9</v>
      </c>
      <c r="B209" s="328" t="s">
        <v>416</v>
      </c>
      <c r="C209" s="154" t="s">
        <v>401</v>
      </c>
      <c r="D209" s="154"/>
      <c r="E209" s="147" t="s">
        <v>417</v>
      </c>
      <c r="F209" s="155" t="s">
        <v>53</v>
      </c>
      <c r="G209" s="427">
        <f t="shared" si="122"/>
        <v>683</v>
      </c>
      <c r="H209" s="427">
        <v>650</v>
      </c>
      <c r="I209" s="427">
        <v>33</v>
      </c>
      <c r="J209" s="428">
        <v>0</v>
      </c>
      <c r="K209" s="428">
        <f t="shared" si="139"/>
        <v>683.00356000000011</v>
      </c>
      <c r="L209" s="428">
        <f t="shared" si="140"/>
        <v>649.99966000000006</v>
      </c>
      <c r="M209" s="428">
        <f t="shared" si="141"/>
        <v>33.003900000000002</v>
      </c>
      <c r="N209" s="425">
        <f t="shared" si="123"/>
        <v>0</v>
      </c>
      <c r="O209" s="428"/>
      <c r="P209" s="428"/>
      <c r="Q209" s="428">
        <f t="shared" si="143"/>
        <v>468.28356000000002</v>
      </c>
      <c r="R209" s="460">
        <f>338.75+108.28966</f>
        <v>447.03966000000003</v>
      </c>
      <c r="S209" s="460">
        <f>14+7.2439</f>
        <v>21.2439</v>
      </c>
      <c r="T209" s="428">
        <f>+U209+V209</f>
        <v>214.72</v>
      </c>
      <c r="U209" s="460">
        <v>202.96</v>
      </c>
      <c r="V209" s="460">
        <v>11.76</v>
      </c>
      <c r="W209" s="428"/>
      <c r="X209" s="460"/>
      <c r="Y209" s="460"/>
      <c r="Z209" s="428"/>
      <c r="AA209" s="428"/>
      <c r="AB209" s="142"/>
      <c r="AC209" s="358"/>
      <c r="AD209" s="358"/>
      <c r="AE209" s="358"/>
    </row>
    <row r="210" spans="1:31" s="143" customFormat="1" ht="30">
      <c r="A210" s="138">
        <v>10</v>
      </c>
      <c r="B210" s="328" t="s">
        <v>418</v>
      </c>
      <c r="C210" s="154" t="s">
        <v>419</v>
      </c>
      <c r="D210" s="154"/>
      <c r="E210" s="138" t="s">
        <v>410</v>
      </c>
      <c r="F210" s="155" t="s">
        <v>54</v>
      </c>
      <c r="G210" s="427">
        <f t="shared" si="122"/>
        <v>499</v>
      </c>
      <c r="H210" s="427">
        <v>475</v>
      </c>
      <c r="I210" s="427">
        <v>24</v>
      </c>
      <c r="J210" s="428">
        <v>0</v>
      </c>
      <c r="K210" s="428">
        <f t="shared" si="139"/>
        <v>499</v>
      </c>
      <c r="L210" s="428">
        <f t="shared" si="140"/>
        <v>471.6</v>
      </c>
      <c r="M210" s="428">
        <f t="shared" si="141"/>
        <v>27.4</v>
      </c>
      <c r="N210" s="425">
        <f t="shared" si="123"/>
        <v>0</v>
      </c>
      <c r="O210" s="428"/>
      <c r="P210" s="428"/>
      <c r="Q210" s="428"/>
      <c r="R210" s="460"/>
      <c r="S210" s="460"/>
      <c r="T210" s="428">
        <f>+U210+V210</f>
        <v>499</v>
      </c>
      <c r="U210" s="460">
        <v>471.6</v>
      </c>
      <c r="V210" s="460">
        <v>27.4</v>
      </c>
      <c r="W210" s="428"/>
      <c r="X210" s="460"/>
      <c r="Y210" s="460"/>
      <c r="Z210" s="428"/>
      <c r="AA210" s="428"/>
      <c r="AB210" s="142"/>
      <c r="AC210" s="358"/>
      <c r="AD210" s="358"/>
      <c r="AE210" s="358"/>
    </row>
    <row r="211" spans="1:31" s="143" customFormat="1" ht="60">
      <c r="A211" s="138">
        <v>11</v>
      </c>
      <c r="B211" s="328" t="s">
        <v>420</v>
      </c>
      <c r="C211" s="154" t="s">
        <v>395</v>
      </c>
      <c r="D211" s="154"/>
      <c r="E211" s="147" t="s">
        <v>421</v>
      </c>
      <c r="F211" s="155" t="s">
        <v>54</v>
      </c>
      <c r="G211" s="427">
        <f t="shared" si="122"/>
        <v>1998</v>
      </c>
      <c r="H211" s="427">
        <v>1903</v>
      </c>
      <c r="I211" s="427">
        <v>95</v>
      </c>
      <c r="J211" s="428">
        <v>0</v>
      </c>
      <c r="K211" s="428">
        <f t="shared" si="139"/>
        <v>0</v>
      </c>
      <c r="L211" s="428">
        <f t="shared" si="140"/>
        <v>0</v>
      </c>
      <c r="M211" s="428">
        <f t="shared" si="141"/>
        <v>0</v>
      </c>
      <c r="N211" s="425">
        <f t="shared" si="123"/>
        <v>0</v>
      </c>
      <c r="O211" s="428"/>
      <c r="P211" s="428"/>
      <c r="Q211" s="428"/>
      <c r="R211" s="460"/>
      <c r="S211" s="460"/>
      <c r="T211" s="428"/>
      <c r="U211" s="460"/>
      <c r="V211" s="460"/>
      <c r="W211" s="427">
        <f t="shared" ref="W211:W213" si="144">X211+Y211</f>
        <v>2008.9809399999999</v>
      </c>
      <c r="X211" s="427">
        <v>1934.30504</v>
      </c>
      <c r="Y211" s="427">
        <v>74.675899999999999</v>
      </c>
      <c r="Z211" s="428"/>
      <c r="AA211" s="428"/>
      <c r="AB211" s="142"/>
      <c r="AC211" s="358"/>
      <c r="AD211" s="494"/>
      <c r="AE211" s="358"/>
    </row>
    <row r="212" spans="1:31" s="143" customFormat="1" ht="30">
      <c r="A212" s="138">
        <v>12</v>
      </c>
      <c r="B212" s="328" t="s">
        <v>422</v>
      </c>
      <c r="C212" s="154" t="s">
        <v>412</v>
      </c>
      <c r="D212" s="154"/>
      <c r="E212" s="138"/>
      <c r="F212" s="155" t="s">
        <v>54</v>
      </c>
      <c r="G212" s="427">
        <f t="shared" si="122"/>
        <v>250</v>
      </c>
      <c r="H212" s="427">
        <v>238</v>
      </c>
      <c r="I212" s="427">
        <v>12</v>
      </c>
      <c r="J212" s="428">
        <v>0</v>
      </c>
      <c r="K212" s="428">
        <f t="shared" si="139"/>
        <v>0</v>
      </c>
      <c r="L212" s="428">
        <f t="shared" si="140"/>
        <v>0</v>
      </c>
      <c r="M212" s="428">
        <f t="shared" si="141"/>
        <v>0</v>
      </c>
      <c r="N212" s="425">
        <f t="shared" si="123"/>
        <v>0</v>
      </c>
      <c r="O212" s="428"/>
      <c r="P212" s="428"/>
      <c r="Q212" s="428"/>
      <c r="R212" s="460"/>
      <c r="S212" s="460"/>
      <c r="T212" s="428"/>
      <c r="U212" s="460"/>
      <c r="V212" s="460"/>
      <c r="W212" s="427">
        <f t="shared" si="144"/>
        <v>250</v>
      </c>
      <c r="X212" s="427">
        <v>238</v>
      </c>
      <c r="Y212" s="427">
        <v>12</v>
      </c>
      <c r="Z212" s="428"/>
      <c r="AA212" s="428"/>
      <c r="AB212" s="142"/>
      <c r="AC212" s="358"/>
      <c r="AD212" s="358"/>
      <c r="AE212" s="358"/>
    </row>
    <row r="213" spans="1:31" s="143" customFormat="1" ht="75">
      <c r="A213" s="138">
        <v>13</v>
      </c>
      <c r="B213" s="328" t="s">
        <v>423</v>
      </c>
      <c r="C213" s="154" t="s">
        <v>406</v>
      </c>
      <c r="D213" s="154"/>
      <c r="E213" s="138" t="s">
        <v>94</v>
      </c>
      <c r="F213" s="155" t="s">
        <v>55</v>
      </c>
      <c r="G213" s="427">
        <f t="shared" si="122"/>
        <v>251</v>
      </c>
      <c r="H213" s="427">
        <v>239</v>
      </c>
      <c r="I213" s="427">
        <v>12</v>
      </c>
      <c r="J213" s="428">
        <v>0</v>
      </c>
      <c r="K213" s="428">
        <f t="shared" si="139"/>
        <v>0</v>
      </c>
      <c r="L213" s="428">
        <f t="shared" si="140"/>
        <v>0</v>
      </c>
      <c r="M213" s="428">
        <f t="shared" si="141"/>
        <v>0</v>
      </c>
      <c r="N213" s="425">
        <f t="shared" si="123"/>
        <v>0</v>
      </c>
      <c r="O213" s="428"/>
      <c r="P213" s="428"/>
      <c r="Q213" s="428"/>
      <c r="R213" s="460"/>
      <c r="S213" s="460"/>
      <c r="T213" s="428"/>
      <c r="U213" s="460"/>
      <c r="V213" s="460"/>
      <c r="W213" s="427">
        <f t="shared" si="144"/>
        <v>251</v>
      </c>
      <c r="X213" s="427">
        <v>239</v>
      </c>
      <c r="Y213" s="427">
        <v>12</v>
      </c>
      <c r="Z213" s="428"/>
      <c r="AA213" s="428"/>
      <c r="AB213" s="142"/>
      <c r="AC213" s="358"/>
      <c r="AD213" s="358"/>
      <c r="AE213" s="358"/>
    </row>
    <row r="214" spans="1:31" s="143" customFormat="1" ht="60">
      <c r="A214" s="138">
        <v>14</v>
      </c>
      <c r="B214" s="328" t="s">
        <v>424</v>
      </c>
      <c r="C214" s="154" t="s">
        <v>419</v>
      </c>
      <c r="D214" s="154"/>
      <c r="E214" s="147" t="s">
        <v>413</v>
      </c>
      <c r="F214" s="155" t="s">
        <v>55</v>
      </c>
      <c r="G214" s="427">
        <f t="shared" si="122"/>
        <v>299</v>
      </c>
      <c r="H214" s="427">
        <v>285</v>
      </c>
      <c r="I214" s="427">
        <v>14</v>
      </c>
      <c r="J214" s="428">
        <v>0</v>
      </c>
      <c r="K214" s="428">
        <f t="shared" si="139"/>
        <v>299</v>
      </c>
      <c r="L214" s="428">
        <f t="shared" si="140"/>
        <v>282.60000000000002</v>
      </c>
      <c r="M214" s="428">
        <f t="shared" si="141"/>
        <v>16.399999999999999</v>
      </c>
      <c r="N214" s="425">
        <f t="shared" si="123"/>
        <v>0</v>
      </c>
      <c r="O214" s="428"/>
      <c r="P214" s="428"/>
      <c r="Q214" s="428"/>
      <c r="R214" s="460"/>
      <c r="S214" s="460"/>
      <c r="T214" s="428">
        <f>+U214+V214</f>
        <v>299</v>
      </c>
      <c r="U214" s="460">
        <v>282.60000000000002</v>
      </c>
      <c r="V214" s="460">
        <v>16.399999999999999</v>
      </c>
      <c r="W214" s="428"/>
      <c r="X214" s="460"/>
      <c r="Y214" s="460"/>
      <c r="Z214" s="428"/>
      <c r="AA214" s="428"/>
      <c r="AB214" s="142"/>
      <c r="AC214" s="358"/>
      <c r="AD214" s="358"/>
      <c r="AE214" s="358"/>
    </row>
    <row r="215" spans="1:31" s="143" customFormat="1" ht="75">
      <c r="A215" s="138">
        <v>15</v>
      </c>
      <c r="B215" s="328" t="s">
        <v>425</v>
      </c>
      <c r="C215" s="154" t="s">
        <v>426</v>
      </c>
      <c r="D215" s="154"/>
      <c r="E215" s="138" t="s">
        <v>427</v>
      </c>
      <c r="F215" s="155" t="s">
        <v>55</v>
      </c>
      <c r="G215" s="427">
        <f t="shared" si="122"/>
        <v>200</v>
      </c>
      <c r="H215" s="427">
        <v>190</v>
      </c>
      <c r="I215" s="427">
        <v>10</v>
      </c>
      <c r="J215" s="428">
        <v>0</v>
      </c>
      <c r="K215" s="428">
        <f t="shared" si="139"/>
        <v>152.07999999999998</v>
      </c>
      <c r="L215" s="428">
        <f t="shared" si="140"/>
        <v>143.63999999999999</v>
      </c>
      <c r="M215" s="428">
        <f t="shared" si="141"/>
        <v>8.44</v>
      </c>
      <c r="N215" s="425">
        <f t="shared" si="123"/>
        <v>0</v>
      </c>
      <c r="O215" s="428"/>
      <c r="P215" s="428"/>
      <c r="Q215" s="428"/>
      <c r="R215" s="460"/>
      <c r="S215" s="460"/>
      <c r="T215" s="428">
        <f>+U215+V215</f>
        <v>152.07999999999998</v>
      </c>
      <c r="U215" s="460">
        <v>143.63999999999999</v>
      </c>
      <c r="V215" s="460">
        <v>8.44</v>
      </c>
      <c r="W215" s="428">
        <f>+X215+Y215</f>
        <v>47.92</v>
      </c>
      <c r="X215" s="460">
        <v>46.36</v>
      </c>
      <c r="Y215" s="460">
        <v>1.56</v>
      </c>
      <c r="Z215" s="428"/>
      <c r="AA215" s="428"/>
      <c r="AB215" s="142"/>
      <c r="AC215" s="358"/>
      <c r="AD215" s="358"/>
      <c r="AE215" s="358"/>
    </row>
    <row r="216" spans="1:31" s="143" customFormat="1" ht="75">
      <c r="A216" s="138">
        <v>16</v>
      </c>
      <c r="B216" s="329" t="s">
        <v>805</v>
      </c>
      <c r="C216" s="154" t="s">
        <v>428</v>
      </c>
      <c r="D216" s="154"/>
      <c r="E216" s="138" t="s">
        <v>128</v>
      </c>
      <c r="F216" s="155" t="s">
        <v>55</v>
      </c>
      <c r="G216" s="427">
        <f t="shared" si="122"/>
        <v>1000</v>
      </c>
      <c r="H216" s="427">
        <v>952</v>
      </c>
      <c r="I216" s="427">
        <v>48</v>
      </c>
      <c r="J216" s="428">
        <v>0</v>
      </c>
      <c r="K216" s="428">
        <f t="shared" si="139"/>
        <v>1000</v>
      </c>
      <c r="L216" s="428">
        <f t="shared" si="140"/>
        <v>945</v>
      </c>
      <c r="M216" s="428">
        <f t="shared" si="141"/>
        <v>55</v>
      </c>
      <c r="N216" s="425">
        <f t="shared" si="123"/>
        <v>0</v>
      </c>
      <c r="O216" s="428"/>
      <c r="P216" s="428"/>
      <c r="Q216" s="428"/>
      <c r="R216" s="460"/>
      <c r="S216" s="460"/>
      <c r="T216" s="428">
        <f>+U216+V216</f>
        <v>1000</v>
      </c>
      <c r="U216" s="460">
        <v>945</v>
      </c>
      <c r="V216" s="460">
        <v>55</v>
      </c>
      <c r="W216" s="428"/>
      <c r="X216" s="460"/>
      <c r="Y216" s="460"/>
      <c r="Z216" s="428"/>
      <c r="AA216" s="428"/>
      <c r="AB216" s="142"/>
      <c r="AC216" s="358"/>
      <c r="AD216" s="358"/>
      <c r="AE216" s="358"/>
    </row>
    <row r="217" spans="1:31" s="143" customFormat="1" ht="45">
      <c r="A217" s="138">
        <v>17</v>
      </c>
      <c r="B217" s="328" t="s">
        <v>429</v>
      </c>
      <c r="C217" s="154" t="s">
        <v>395</v>
      </c>
      <c r="D217" s="154"/>
      <c r="E217" s="138" t="s">
        <v>430</v>
      </c>
      <c r="F217" s="155" t="s">
        <v>55</v>
      </c>
      <c r="G217" s="427">
        <f t="shared" si="122"/>
        <v>200</v>
      </c>
      <c r="H217" s="427">
        <v>190</v>
      </c>
      <c r="I217" s="427">
        <v>10</v>
      </c>
      <c r="J217" s="428">
        <v>0</v>
      </c>
      <c r="K217" s="428">
        <f t="shared" si="139"/>
        <v>0</v>
      </c>
      <c r="L217" s="428">
        <f t="shared" si="140"/>
        <v>0</v>
      </c>
      <c r="M217" s="428">
        <f t="shared" si="141"/>
        <v>0</v>
      </c>
      <c r="N217" s="425">
        <f t="shared" si="123"/>
        <v>0</v>
      </c>
      <c r="O217" s="428"/>
      <c r="P217" s="428"/>
      <c r="Q217" s="428"/>
      <c r="R217" s="460"/>
      <c r="S217" s="460"/>
      <c r="T217" s="428"/>
      <c r="U217" s="460"/>
      <c r="V217" s="460"/>
      <c r="W217" s="427">
        <f t="shared" ref="W217:W219" si="145">X217+Y217</f>
        <v>200</v>
      </c>
      <c r="X217" s="427">
        <v>190</v>
      </c>
      <c r="Y217" s="427">
        <v>10</v>
      </c>
      <c r="Z217" s="428"/>
      <c r="AA217" s="428"/>
      <c r="AB217" s="142"/>
      <c r="AC217" s="358"/>
      <c r="AD217" s="358"/>
      <c r="AE217" s="358"/>
    </row>
    <row r="218" spans="1:31" s="143" customFormat="1" ht="75">
      <c r="A218" s="138">
        <v>18</v>
      </c>
      <c r="B218" s="328" t="s">
        <v>431</v>
      </c>
      <c r="C218" s="154" t="s">
        <v>426</v>
      </c>
      <c r="D218" s="154"/>
      <c r="E218" s="138" t="s">
        <v>94</v>
      </c>
      <c r="F218" s="155" t="s">
        <v>55</v>
      </c>
      <c r="G218" s="427">
        <f t="shared" si="122"/>
        <v>251</v>
      </c>
      <c r="H218" s="427">
        <v>239</v>
      </c>
      <c r="I218" s="427">
        <v>12</v>
      </c>
      <c r="J218" s="428">
        <v>0</v>
      </c>
      <c r="K218" s="428">
        <f t="shared" si="139"/>
        <v>0</v>
      </c>
      <c r="L218" s="428">
        <f t="shared" si="140"/>
        <v>0</v>
      </c>
      <c r="M218" s="428">
        <f t="shared" si="141"/>
        <v>0</v>
      </c>
      <c r="N218" s="425">
        <f t="shared" si="123"/>
        <v>0</v>
      </c>
      <c r="O218" s="428"/>
      <c r="P218" s="428"/>
      <c r="Q218" s="428"/>
      <c r="R218" s="460"/>
      <c r="S218" s="460"/>
      <c r="T218" s="428"/>
      <c r="U218" s="460"/>
      <c r="V218" s="460"/>
      <c r="W218" s="427">
        <f t="shared" si="145"/>
        <v>251</v>
      </c>
      <c r="X218" s="427">
        <v>239</v>
      </c>
      <c r="Y218" s="427">
        <v>12</v>
      </c>
      <c r="Z218" s="428"/>
      <c r="AA218" s="428"/>
      <c r="AB218" s="142"/>
      <c r="AC218" s="358"/>
      <c r="AD218" s="358"/>
      <c r="AE218" s="358"/>
    </row>
    <row r="219" spans="1:31" s="143" customFormat="1" ht="75">
      <c r="A219" s="138">
        <v>19</v>
      </c>
      <c r="B219" s="328" t="s">
        <v>432</v>
      </c>
      <c r="C219" s="154" t="s">
        <v>428</v>
      </c>
      <c r="D219" s="154"/>
      <c r="E219" s="138" t="s">
        <v>94</v>
      </c>
      <c r="F219" s="155" t="s">
        <v>55</v>
      </c>
      <c r="G219" s="427">
        <f t="shared" si="122"/>
        <v>250.95</v>
      </c>
      <c r="H219" s="427">
        <v>238.95</v>
      </c>
      <c r="I219" s="427">
        <v>12</v>
      </c>
      <c r="J219" s="428">
        <v>0</v>
      </c>
      <c r="K219" s="428">
        <f t="shared" si="139"/>
        <v>0</v>
      </c>
      <c r="L219" s="428">
        <f t="shared" si="140"/>
        <v>0</v>
      </c>
      <c r="M219" s="428">
        <f t="shared" si="141"/>
        <v>0</v>
      </c>
      <c r="N219" s="425">
        <f t="shared" si="123"/>
        <v>0</v>
      </c>
      <c r="O219" s="428"/>
      <c r="P219" s="428"/>
      <c r="Q219" s="428"/>
      <c r="R219" s="460"/>
      <c r="S219" s="460"/>
      <c r="T219" s="428"/>
      <c r="U219" s="460"/>
      <c r="V219" s="460"/>
      <c r="W219" s="427">
        <f t="shared" si="145"/>
        <v>250.95</v>
      </c>
      <c r="X219" s="427">
        <v>238.95</v>
      </c>
      <c r="Y219" s="427">
        <v>12</v>
      </c>
      <c r="Z219" s="428"/>
      <c r="AA219" s="428"/>
      <c r="AB219" s="142"/>
      <c r="AC219" s="358"/>
      <c r="AD219" s="358"/>
      <c r="AE219" s="358"/>
    </row>
    <row r="220" spans="1:31" s="14" customFormat="1" ht="23.25" customHeight="1">
      <c r="A220" s="4" t="s">
        <v>1000</v>
      </c>
      <c r="B220" s="485" t="s">
        <v>434</v>
      </c>
      <c r="C220" s="402"/>
      <c r="D220" s="402"/>
      <c r="E220" s="401">
        <v>0</v>
      </c>
      <c r="F220" s="401"/>
      <c r="G220" s="426">
        <f>SUM(G221:G224)</f>
        <v>1504.28</v>
      </c>
      <c r="H220" s="426">
        <f t="shared" ref="H220:AA220" si="146">SUM(H221:H224)</f>
        <v>1432.65</v>
      </c>
      <c r="I220" s="426">
        <f t="shared" si="146"/>
        <v>71.63</v>
      </c>
      <c r="J220" s="426">
        <f t="shared" si="146"/>
        <v>0</v>
      </c>
      <c r="K220" s="426">
        <f t="shared" si="146"/>
        <v>1004.4000000000001</v>
      </c>
      <c r="L220" s="426">
        <f t="shared" si="146"/>
        <v>952.53</v>
      </c>
      <c r="M220" s="426">
        <f t="shared" si="146"/>
        <v>51.870000000000005</v>
      </c>
      <c r="N220" s="426">
        <f t="shared" si="146"/>
        <v>270.74</v>
      </c>
      <c r="O220" s="426">
        <f t="shared" si="146"/>
        <v>257.85000000000002</v>
      </c>
      <c r="P220" s="426">
        <f t="shared" si="146"/>
        <v>12.89</v>
      </c>
      <c r="Q220" s="426">
        <f t="shared" si="146"/>
        <v>364.36</v>
      </c>
      <c r="R220" s="426">
        <f t="shared" si="146"/>
        <v>345.68</v>
      </c>
      <c r="S220" s="426">
        <f t="shared" si="146"/>
        <v>18.68</v>
      </c>
      <c r="T220" s="426">
        <f t="shared" si="146"/>
        <v>369.3</v>
      </c>
      <c r="U220" s="426">
        <f t="shared" si="146"/>
        <v>349</v>
      </c>
      <c r="V220" s="426">
        <f t="shared" si="146"/>
        <v>20.3</v>
      </c>
      <c r="W220" s="426">
        <f t="shared" si="146"/>
        <v>499.88</v>
      </c>
      <c r="X220" s="426">
        <f t="shared" si="146"/>
        <v>480.12</v>
      </c>
      <c r="Y220" s="426">
        <f t="shared" si="146"/>
        <v>19.760000000000002</v>
      </c>
      <c r="Z220" s="426"/>
      <c r="AA220" s="426">
        <f t="shared" si="146"/>
        <v>0</v>
      </c>
      <c r="AB220" s="16"/>
      <c r="AC220" s="357">
        <f>+'NĂM 2022'!K71+'NĂM 2023'!N86+'NĂM 2024'!J78+'NĂM 2025'!J75</f>
        <v>1504.28</v>
      </c>
      <c r="AD220" s="357">
        <f>+'NĂM 2022'!L71+'NĂM 2023'!O86+'NĂM 2024'!K78+'NĂM 2025'!K75</f>
        <v>1432.65</v>
      </c>
      <c r="AE220" s="357">
        <f>+'NĂM 2022'!M71+'NĂM 2023'!P86+'NĂM 2024'!L78+'NĂM 2025'!L75</f>
        <v>71.63</v>
      </c>
    </row>
    <row r="221" spans="1:31" ht="75" hidden="1">
      <c r="A221" s="8">
        <v>1</v>
      </c>
      <c r="B221" s="319" t="s">
        <v>435</v>
      </c>
      <c r="C221" s="8" t="s">
        <v>436</v>
      </c>
      <c r="D221" s="8"/>
      <c r="E221" s="8" t="s">
        <v>437</v>
      </c>
      <c r="F221" s="25" t="s">
        <v>52</v>
      </c>
      <c r="G221" s="425">
        <f t="shared" si="122"/>
        <v>270.74</v>
      </c>
      <c r="H221" s="425">
        <v>257.85000000000002</v>
      </c>
      <c r="I221" s="425">
        <v>12.89</v>
      </c>
      <c r="J221" s="431">
        <v>0</v>
      </c>
      <c r="K221" s="431">
        <f>+L221+M221</f>
        <v>270.74</v>
      </c>
      <c r="L221" s="431">
        <f>+O221+R221+U221</f>
        <v>257.85000000000002</v>
      </c>
      <c r="M221" s="431">
        <f>+P221+S221+V221</f>
        <v>12.89</v>
      </c>
      <c r="N221" s="425">
        <f t="shared" si="123"/>
        <v>270.74</v>
      </c>
      <c r="O221" s="425">
        <v>257.85000000000002</v>
      </c>
      <c r="P221" s="425">
        <v>12.89</v>
      </c>
      <c r="Q221" s="425"/>
      <c r="R221" s="458"/>
      <c r="S221" s="458"/>
      <c r="T221" s="425"/>
      <c r="U221" s="458"/>
      <c r="V221" s="458"/>
      <c r="W221" s="425"/>
      <c r="X221" s="458"/>
      <c r="Y221" s="458"/>
      <c r="Z221" s="425"/>
      <c r="AA221" s="431"/>
      <c r="AB221" s="15"/>
      <c r="AC221" s="482">
        <f>+G220-K220</f>
        <v>499.87999999999988</v>
      </c>
      <c r="AD221" s="482">
        <f>+H220-L220</f>
        <v>480.12000000000012</v>
      </c>
      <c r="AE221" s="482">
        <f>+I220-M220</f>
        <v>19.759999999999991</v>
      </c>
    </row>
    <row r="222" spans="1:31" ht="75" hidden="1">
      <c r="A222" s="8">
        <v>2</v>
      </c>
      <c r="B222" s="319" t="s">
        <v>435</v>
      </c>
      <c r="C222" s="8" t="s">
        <v>436</v>
      </c>
      <c r="D222" s="8"/>
      <c r="E222" s="8" t="s">
        <v>437</v>
      </c>
      <c r="F222" s="8" t="s">
        <v>53</v>
      </c>
      <c r="G222" s="425">
        <f t="shared" si="122"/>
        <v>328.34</v>
      </c>
      <c r="H222" s="425">
        <v>312.7</v>
      </c>
      <c r="I222" s="425">
        <v>15.64</v>
      </c>
      <c r="J222" s="431">
        <v>0</v>
      </c>
      <c r="K222" s="431">
        <f t="shared" ref="K222:K224" si="147">+L222+M222</f>
        <v>364.36</v>
      </c>
      <c r="L222" s="431">
        <f t="shared" ref="L222:L224" si="148">+O222+R222+U222</f>
        <v>345.68</v>
      </c>
      <c r="M222" s="431">
        <f t="shared" ref="M222:M224" si="149">+P222+S222+V222</f>
        <v>18.68</v>
      </c>
      <c r="N222" s="425">
        <f t="shared" si="123"/>
        <v>0</v>
      </c>
      <c r="O222" s="431"/>
      <c r="P222" s="431"/>
      <c r="Q222" s="431">
        <f>+R222+S222</f>
        <v>364.36</v>
      </c>
      <c r="R222" s="460">
        <v>345.68</v>
      </c>
      <c r="S222" s="460">
        <v>18.68</v>
      </c>
      <c r="T222" s="431"/>
      <c r="U222" s="460"/>
      <c r="V222" s="460"/>
      <c r="W222" s="431"/>
      <c r="X222" s="460"/>
      <c r="Y222" s="460"/>
      <c r="Z222" s="431"/>
      <c r="AA222" s="431"/>
      <c r="AB222" s="15"/>
      <c r="AC222" s="482">
        <f>+AC221-W220</f>
        <v>0</v>
      </c>
      <c r="AD222" s="482">
        <f t="shared" ref="AD222:AE222" si="150">+AD221-X220</f>
        <v>0</v>
      </c>
      <c r="AE222" s="482">
        <f t="shared" si="150"/>
        <v>0</v>
      </c>
    </row>
    <row r="223" spans="1:31" ht="45" hidden="1">
      <c r="A223" s="8">
        <v>3</v>
      </c>
      <c r="B223" s="331" t="s">
        <v>438</v>
      </c>
      <c r="C223" s="8" t="s">
        <v>436</v>
      </c>
      <c r="D223" s="8"/>
      <c r="E223" s="8" t="s">
        <v>439</v>
      </c>
      <c r="F223" s="8" t="s">
        <v>54</v>
      </c>
      <c r="G223" s="425">
        <f t="shared" si="122"/>
        <v>480.9</v>
      </c>
      <c r="H223" s="425">
        <v>458</v>
      </c>
      <c r="I223" s="425">
        <v>22.9</v>
      </c>
      <c r="J223" s="431">
        <v>0</v>
      </c>
      <c r="K223" s="431">
        <f t="shared" si="147"/>
        <v>0</v>
      </c>
      <c r="L223" s="431">
        <f t="shared" si="148"/>
        <v>0</v>
      </c>
      <c r="M223" s="431">
        <f t="shared" si="149"/>
        <v>0</v>
      </c>
      <c r="N223" s="425">
        <f t="shared" si="123"/>
        <v>0</v>
      </c>
      <c r="O223" s="431"/>
      <c r="P223" s="431"/>
      <c r="Q223" s="431"/>
      <c r="R223" s="460"/>
      <c r="S223" s="460"/>
      <c r="T223" s="431"/>
      <c r="U223" s="460"/>
      <c r="V223" s="460"/>
      <c r="W223" s="431">
        <f>+X223+Y223</f>
        <v>499.88</v>
      </c>
      <c r="X223" s="460">
        <v>480.12</v>
      </c>
      <c r="Y223" s="460">
        <v>19.760000000000002</v>
      </c>
      <c r="Z223" s="431"/>
      <c r="AA223" s="431"/>
      <c r="AB223" s="15"/>
      <c r="AC223" s="482"/>
      <c r="AD223" s="482"/>
      <c r="AE223" s="482"/>
    </row>
    <row r="224" spans="1:31" ht="30" hidden="1">
      <c r="A224" s="8">
        <v>4</v>
      </c>
      <c r="B224" s="319" t="s">
        <v>440</v>
      </c>
      <c r="C224" s="8" t="s">
        <v>436</v>
      </c>
      <c r="D224" s="8"/>
      <c r="E224" s="8" t="s">
        <v>441</v>
      </c>
      <c r="F224" s="8" t="s">
        <v>55</v>
      </c>
      <c r="G224" s="425">
        <f t="shared" si="122"/>
        <v>424.3</v>
      </c>
      <c r="H224" s="425">
        <v>404.1</v>
      </c>
      <c r="I224" s="425">
        <v>20.2</v>
      </c>
      <c r="J224" s="431">
        <v>0</v>
      </c>
      <c r="K224" s="431">
        <f t="shared" si="147"/>
        <v>369.3</v>
      </c>
      <c r="L224" s="431">
        <f t="shared" si="148"/>
        <v>349</v>
      </c>
      <c r="M224" s="431">
        <f t="shared" si="149"/>
        <v>20.3</v>
      </c>
      <c r="N224" s="425">
        <f t="shared" si="123"/>
        <v>0</v>
      </c>
      <c r="O224" s="431"/>
      <c r="P224" s="431"/>
      <c r="Q224" s="431"/>
      <c r="R224" s="460"/>
      <c r="S224" s="460"/>
      <c r="T224" s="431">
        <f>+U224+V224</f>
        <v>369.3</v>
      </c>
      <c r="U224" s="460">
        <v>349</v>
      </c>
      <c r="V224" s="460">
        <v>20.3</v>
      </c>
      <c r="W224" s="431"/>
      <c r="X224" s="460"/>
      <c r="Y224" s="460"/>
      <c r="Z224" s="431"/>
      <c r="AA224" s="431"/>
      <c r="AB224" s="15"/>
    </row>
    <row r="225" spans="1:31" s="14" customFormat="1" ht="23.25" customHeight="1">
      <c r="A225" s="4" t="s">
        <v>1001</v>
      </c>
      <c r="B225" s="483" t="s">
        <v>443</v>
      </c>
      <c r="C225" s="4"/>
      <c r="D225" s="4"/>
      <c r="E225" s="401">
        <v>0</v>
      </c>
      <c r="F225" s="401"/>
      <c r="G225" s="426">
        <f>SUM(G226:G238)</f>
        <v>10094.74</v>
      </c>
      <c r="H225" s="426">
        <f t="shared" ref="H225:AA225" si="151">SUM(H226:H238)</f>
        <v>9614.0400000000009</v>
      </c>
      <c r="I225" s="426">
        <f t="shared" si="151"/>
        <v>480.7</v>
      </c>
      <c r="J225" s="426">
        <f t="shared" si="151"/>
        <v>0</v>
      </c>
      <c r="K225" s="426">
        <f t="shared" si="151"/>
        <v>6739.96</v>
      </c>
      <c r="L225" s="426">
        <f t="shared" si="151"/>
        <v>6392</v>
      </c>
      <c r="M225" s="426">
        <f t="shared" si="151"/>
        <v>347.96</v>
      </c>
      <c r="N225" s="426">
        <f t="shared" si="151"/>
        <v>1816.87</v>
      </c>
      <c r="O225" s="426">
        <f t="shared" si="151"/>
        <v>1730.35</v>
      </c>
      <c r="P225" s="426">
        <f t="shared" si="151"/>
        <v>86.52</v>
      </c>
      <c r="Q225" s="426">
        <f t="shared" si="151"/>
        <v>2444.9899999999998</v>
      </c>
      <c r="R225" s="426">
        <f t="shared" si="151"/>
        <v>2319.75</v>
      </c>
      <c r="S225" s="426">
        <f t="shared" si="151"/>
        <v>125.24000000000001</v>
      </c>
      <c r="T225" s="426">
        <f t="shared" si="151"/>
        <v>2478.1000000000004</v>
      </c>
      <c r="U225" s="426">
        <f t="shared" si="151"/>
        <v>2341.8999999999996</v>
      </c>
      <c r="V225" s="426">
        <f t="shared" si="151"/>
        <v>136.19999999999999</v>
      </c>
      <c r="W225" s="426">
        <f>SUM(W226:W240)</f>
        <v>3354.78</v>
      </c>
      <c r="X225" s="426">
        <f t="shared" ref="X225:Y225" si="152">SUM(X226:X240)</f>
        <v>3222.04</v>
      </c>
      <c r="Y225" s="426">
        <f t="shared" si="152"/>
        <v>132.73999999999998</v>
      </c>
      <c r="Z225" s="426"/>
      <c r="AA225" s="426">
        <f t="shared" si="151"/>
        <v>0</v>
      </c>
      <c r="AB225" s="16"/>
      <c r="AC225" s="357">
        <f>+'NĂM 2022'!K73+'NĂM 2023'!N88+'NĂM 2024'!J80+'NĂM 2025'!J77</f>
        <v>10094.74</v>
      </c>
      <c r="AD225" s="357">
        <f>+'NĂM 2022'!L73+'NĂM 2023'!O88+'NĂM 2024'!K80+'NĂM 2025'!K77</f>
        <v>9614.0400000000009</v>
      </c>
      <c r="AE225" s="357">
        <f>+'NĂM 2022'!M73+'NĂM 2023'!P88+'NĂM 2024'!L80+'NĂM 2025'!L77</f>
        <v>480.7</v>
      </c>
    </row>
    <row r="226" spans="1:31" ht="60" hidden="1">
      <c r="A226" s="8">
        <v>1</v>
      </c>
      <c r="B226" s="319" t="s">
        <v>444</v>
      </c>
      <c r="C226" s="8" t="s">
        <v>445</v>
      </c>
      <c r="D226" s="8"/>
      <c r="E226" s="20" t="s">
        <v>446</v>
      </c>
      <c r="F226" s="8" t="s">
        <v>52</v>
      </c>
      <c r="G226" s="425">
        <f t="shared" si="122"/>
        <v>1396.87</v>
      </c>
      <c r="H226" s="425">
        <v>1330.35</v>
      </c>
      <c r="I226" s="425">
        <v>66.52</v>
      </c>
      <c r="J226" s="431">
        <v>0</v>
      </c>
      <c r="K226" s="431">
        <f>+L226+M226</f>
        <v>1396.87</v>
      </c>
      <c r="L226" s="431">
        <f>+O226+R226+U226</f>
        <v>1330.35</v>
      </c>
      <c r="M226" s="431">
        <f>+P226+S226+V226</f>
        <v>66.52</v>
      </c>
      <c r="N226" s="425">
        <f t="shared" si="123"/>
        <v>1396.87</v>
      </c>
      <c r="O226" s="425">
        <v>1330.35</v>
      </c>
      <c r="P226" s="425">
        <v>66.52</v>
      </c>
      <c r="Q226" s="425"/>
      <c r="R226" s="458"/>
      <c r="S226" s="458"/>
      <c r="T226" s="425"/>
      <c r="U226" s="458"/>
      <c r="V226" s="458"/>
      <c r="W226" s="425"/>
      <c r="X226" s="458"/>
      <c r="Y226" s="458"/>
      <c r="Z226" s="425"/>
      <c r="AA226" s="431"/>
      <c r="AB226" s="15"/>
      <c r="AC226" s="482">
        <f>+G225-K225</f>
        <v>3354.7799999999997</v>
      </c>
      <c r="AD226" s="482">
        <f>+H225-L225</f>
        <v>3222.0400000000009</v>
      </c>
      <c r="AE226" s="482">
        <f>+I225-M225</f>
        <v>132.74</v>
      </c>
    </row>
    <row r="227" spans="1:31" ht="75" hidden="1">
      <c r="A227" s="8">
        <v>2</v>
      </c>
      <c r="B227" s="319" t="s">
        <v>447</v>
      </c>
      <c r="C227" s="8" t="s">
        <v>445</v>
      </c>
      <c r="D227" s="8"/>
      <c r="E227" s="8" t="s">
        <v>94</v>
      </c>
      <c r="F227" s="8" t="s">
        <v>52</v>
      </c>
      <c r="G227" s="425">
        <f t="shared" si="122"/>
        <v>420</v>
      </c>
      <c r="H227" s="425">
        <v>400</v>
      </c>
      <c r="I227" s="425">
        <v>20</v>
      </c>
      <c r="J227" s="431">
        <v>0</v>
      </c>
      <c r="K227" s="431">
        <f t="shared" ref="K227:K238" si="153">+L227+M227</f>
        <v>420</v>
      </c>
      <c r="L227" s="431">
        <f t="shared" ref="L227:L238" si="154">+O227+R227+U227</f>
        <v>400</v>
      </c>
      <c r="M227" s="431">
        <f t="shared" ref="M227:M238" si="155">+P227+S227+V227</f>
        <v>20</v>
      </c>
      <c r="N227" s="425">
        <f t="shared" si="123"/>
        <v>420</v>
      </c>
      <c r="O227" s="425">
        <v>400</v>
      </c>
      <c r="P227" s="425">
        <v>20</v>
      </c>
      <c r="Q227" s="425"/>
      <c r="R227" s="458"/>
      <c r="S227" s="458"/>
      <c r="T227" s="425"/>
      <c r="U227" s="458"/>
      <c r="V227" s="458"/>
      <c r="W227" s="425"/>
      <c r="X227" s="458"/>
      <c r="Y227" s="458"/>
      <c r="Z227" s="425"/>
      <c r="AA227" s="431"/>
      <c r="AB227" s="15"/>
      <c r="AC227" s="354">
        <f>+AC226-W225</f>
        <v>0</v>
      </c>
      <c r="AD227" s="354">
        <f t="shared" ref="AD227:AE227" si="156">+AD226-X225</f>
        <v>0</v>
      </c>
      <c r="AE227" s="354">
        <f t="shared" si="156"/>
        <v>0</v>
      </c>
    </row>
    <row r="228" spans="1:31" ht="60" hidden="1">
      <c r="A228" s="8">
        <v>3</v>
      </c>
      <c r="B228" s="332" t="s">
        <v>448</v>
      </c>
      <c r="C228" s="8" t="s">
        <v>449</v>
      </c>
      <c r="D228" s="8"/>
      <c r="E228" s="20" t="s">
        <v>450</v>
      </c>
      <c r="F228" s="8" t="s">
        <v>53</v>
      </c>
      <c r="G228" s="425">
        <f t="shared" si="122"/>
        <v>1365</v>
      </c>
      <c r="H228" s="425">
        <v>1300</v>
      </c>
      <c r="I228" s="425">
        <v>65</v>
      </c>
      <c r="J228" s="431"/>
      <c r="K228" s="431">
        <f t="shared" si="153"/>
        <v>1308.1000000000001</v>
      </c>
      <c r="L228" s="431">
        <f t="shared" si="154"/>
        <v>1236.2</v>
      </c>
      <c r="M228" s="431">
        <f t="shared" si="155"/>
        <v>71.900000000000006</v>
      </c>
      <c r="N228" s="425">
        <f t="shared" si="123"/>
        <v>0</v>
      </c>
      <c r="O228" s="431"/>
      <c r="P228" s="431"/>
      <c r="Q228" s="431"/>
      <c r="R228" s="460"/>
      <c r="S228" s="460"/>
      <c r="T228" s="431">
        <f>+U228+V228</f>
        <v>1308.1000000000001</v>
      </c>
      <c r="U228" s="460">
        <v>1236.2</v>
      </c>
      <c r="V228" s="460">
        <v>71.900000000000006</v>
      </c>
      <c r="W228" s="431"/>
      <c r="X228" s="460"/>
      <c r="Y228" s="460"/>
      <c r="Z228" s="431"/>
      <c r="AA228" s="431"/>
      <c r="AB228" s="15"/>
      <c r="AC228" s="482"/>
    </row>
    <row r="229" spans="1:31" ht="75" hidden="1">
      <c r="A229" s="8">
        <v>4</v>
      </c>
      <c r="B229" s="319" t="s">
        <v>451</v>
      </c>
      <c r="C229" s="8" t="s">
        <v>452</v>
      </c>
      <c r="D229" s="8"/>
      <c r="E229" s="8" t="s">
        <v>94</v>
      </c>
      <c r="F229" s="8" t="s">
        <v>53</v>
      </c>
      <c r="G229" s="425">
        <f t="shared" si="122"/>
        <v>420</v>
      </c>
      <c r="H229" s="425">
        <v>400</v>
      </c>
      <c r="I229" s="425">
        <v>20</v>
      </c>
      <c r="J229" s="431">
        <v>0</v>
      </c>
      <c r="K229" s="431">
        <f t="shared" si="153"/>
        <v>400.25</v>
      </c>
      <c r="L229" s="431">
        <f t="shared" si="154"/>
        <v>379.75</v>
      </c>
      <c r="M229" s="431">
        <f t="shared" si="155"/>
        <v>20.5</v>
      </c>
      <c r="N229" s="425">
        <f t="shared" si="123"/>
        <v>0</v>
      </c>
      <c r="O229" s="431"/>
      <c r="P229" s="431"/>
      <c r="Q229" s="431">
        <f>+R229+S229</f>
        <v>400.25</v>
      </c>
      <c r="R229" s="460">
        <v>379.75</v>
      </c>
      <c r="S229" s="460">
        <v>20.5</v>
      </c>
      <c r="T229" s="431"/>
      <c r="U229" s="460"/>
      <c r="V229" s="460"/>
      <c r="W229" s="431"/>
      <c r="X229" s="460"/>
      <c r="Y229" s="460"/>
      <c r="Z229" s="431"/>
      <c r="AA229" s="431"/>
      <c r="AB229" s="15"/>
    </row>
    <row r="230" spans="1:31" ht="60" hidden="1">
      <c r="A230" s="8">
        <v>5</v>
      </c>
      <c r="B230" s="332" t="s">
        <v>453</v>
      </c>
      <c r="C230" s="8" t="s">
        <v>454</v>
      </c>
      <c r="D230" s="8"/>
      <c r="E230" s="20" t="s">
        <v>455</v>
      </c>
      <c r="F230" s="8" t="s">
        <v>53</v>
      </c>
      <c r="G230" s="425">
        <f t="shared" si="122"/>
        <v>1050</v>
      </c>
      <c r="H230" s="425">
        <v>1000</v>
      </c>
      <c r="I230" s="425">
        <v>50</v>
      </c>
      <c r="J230" s="431">
        <v>0</v>
      </c>
      <c r="K230" s="431">
        <f t="shared" si="153"/>
        <v>716.7</v>
      </c>
      <c r="L230" s="431">
        <f t="shared" si="154"/>
        <v>680</v>
      </c>
      <c r="M230" s="431">
        <f t="shared" si="155"/>
        <v>36.700000000000003</v>
      </c>
      <c r="N230" s="425">
        <f t="shared" si="123"/>
        <v>0</v>
      </c>
      <c r="O230" s="431"/>
      <c r="P230" s="431"/>
      <c r="Q230" s="431">
        <f>+R230+S230</f>
        <v>716.7</v>
      </c>
      <c r="R230" s="460">
        <v>680</v>
      </c>
      <c r="S230" s="460">
        <v>36.700000000000003</v>
      </c>
      <c r="T230" s="431"/>
      <c r="U230" s="460"/>
      <c r="V230" s="460"/>
      <c r="W230" s="431"/>
      <c r="X230" s="460"/>
      <c r="Y230" s="460"/>
      <c r="Z230" s="431"/>
      <c r="AA230" s="431"/>
      <c r="AB230" s="15"/>
    </row>
    <row r="231" spans="1:31" ht="75" hidden="1">
      <c r="A231" s="8">
        <v>6</v>
      </c>
      <c r="B231" s="319" t="s">
        <v>456</v>
      </c>
      <c r="C231" s="8" t="s">
        <v>454</v>
      </c>
      <c r="D231" s="8"/>
      <c r="E231" s="8" t="s">
        <v>94</v>
      </c>
      <c r="F231" s="8" t="s">
        <v>54</v>
      </c>
      <c r="G231" s="425">
        <f t="shared" si="122"/>
        <v>420</v>
      </c>
      <c r="H231" s="425">
        <v>400</v>
      </c>
      <c r="I231" s="425">
        <v>20</v>
      </c>
      <c r="J231" s="431">
        <v>0</v>
      </c>
      <c r="K231" s="431">
        <f t="shared" si="153"/>
        <v>420</v>
      </c>
      <c r="L231" s="431">
        <f t="shared" si="154"/>
        <v>396.9</v>
      </c>
      <c r="M231" s="431">
        <f t="shared" si="155"/>
        <v>23.1</v>
      </c>
      <c r="N231" s="425">
        <f t="shared" si="123"/>
        <v>0</v>
      </c>
      <c r="O231" s="431"/>
      <c r="P231" s="431"/>
      <c r="Q231" s="431"/>
      <c r="R231" s="460"/>
      <c r="S231" s="460"/>
      <c r="T231" s="431">
        <f>+U231+V231</f>
        <v>420</v>
      </c>
      <c r="U231" s="460">
        <v>396.9</v>
      </c>
      <c r="V231" s="460">
        <v>23.1</v>
      </c>
      <c r="W231" s="431"/>
      <c r="X231" s="460"/>
      <c r="Y231" s="460"/>
      <c r="Z231" s="431"/>
      <c r="AA231" s="431"/>
      <c r="AB231" s="15"/>
    </row>
    <row r="232" spans="1:31" ht="60" hidden="1">
      <c r="A232" s="8">
        <v>7</v>
      </c>
      <c r="B232" s="332" t="s">
        <v>457</v>
      </c>
      <c r="C232" s="8" t="s">
        <v>449</v>
      </c>
      <c r="D232" s="8"/>
      <c r="E232" s="20" t="s">
        <v>458</v>
      </c>
      <c r="F232" s="8" t="s">
        <v>54</v>
      </c>
      <c r="G232" s="425">
        <f t="shared" si="122"/>
        <v>1155</v>
      </c>
      <c r="H232" s="425">
        <v>1100</v>
      </c>
      <c r="I232" s="425">
        <v>55</v>
      </c>
      <c r="J232" s="431">
        <v>0</v>
      </c>
      <c r="K232" s="431">
        <f t="shared" si="153"/>
        <v>1328.04</v>
      </c>
      <c r="L232" s="431">
        <f t="shared" si="154"/>
        <v>1260</v>
      </c>
      <c r="M232" s="431">
        <f t="shared" si="155"/>
        <v>68.040000000000006</v>
      </c>
      <c r="N232" s="425">
        <f t="shared" si="123"/>
        <v>0</v>
      </c>
      <c r="O232" s="431"/>
      <c r="P232" s="431"/>
      <c r="Q232" s="431">
        <f>+R232+S232</f>
        <v>1328.04</v>
      </c>
      <c r="R232" s="460">
        <v>1260</v>
      </c>
      <c r="S232" s="460">
        <v>68.040000000000006</v>
      </c>
      <c r="T232" s="431"/>
      <c r="U232" s="460"/>
      <c r="V232" s="460"/>
      <c r="W232" s="431"/>
      <c r="X232" s="460"/>
      <c r="Y232" s="460"/>
      <c r="Z232" s="431"/>
      <c r="AA232" s="431"/>
      <c r="AB232" s="15"/>
    </row>
    <row r="233" spans="1:31" ht="60" hidden="1">
      <c r="A233" s="8">
        <v>8</v>
      </c>
      <c r="B233" s="319" t="s">
        <v>459</v>
      </c>
      <c r="C233" s="8" t="s">
        <v>460</v>
      </c>
      <c r="D233" s="8"/>
      <c r="E233" s="20" t="s">
        <v>461</v>
      </c>
      <c r="F233" s="8" t="s">
        <v>54</v>
      </c>
      <c r="G233" s="425">
        <f t="shared" si="122"/>
        <v>840</v>
      </c>
      <c r="H233" s="425">
        <v>800</v>
      </c>
      <c r="I233" s="425">
        <v>40</v>
      </c>
      <c r="J233" s="431">
        <v>0</v>
      </c>
      <c r="K233" s="431">
        <f t="shared" si="153"/>
        <v>0</v>
      </c>
      <c r="L233" s="431">
        <f t="shared" si="154"/>
        <v>0</v>
      </c>
      <c r="M233" s="431">
        <f t="shared" si="155"/>
        <v>0</v>
      </c>
      <c r="N233" s="425">
        <f t="shared" si="123"/>
        <v>0</v>
      </c>
      <c r="O233" s="431"/>
      <c r="P233" s="431"/>
      <c r="Q233" s="431"/>
      <c r="R233" s="460"/>
      <c r="S233" s="460"/>
      <c r="T233" s="431"/>
      <c r="U233" s="460"/>
      <c r="V233" s="460"/>
      <c r="W233" s="431">
        <f>+X233+Y233</f>
        <v>700</v>
      </c>
      <c r="X233" s="460">
        <v>672.3</v>
      </c>
      <c r="Y233" s="460">
        <v>27.7</v>
      </c>
      <c r="Z233" s="431"/>
      <c r="AA233" s="431"/>
      <c r="AB233" s="15"/>
    </row>
    <row r="234" spans="1:31" ht="75" hidden="1">
      <c r="A234" s="8">
        <v>9</v>
      </c>
      <c r="B234" s="319" t="s">
        <v>462</v>
      </c>
      <c r="C234" s="8" t="s">
        <v>463</v>
      </c>
      <c r="D234" s="8"/>
      <c r="E234" s="8" t="s">
        <v>94</v>
      </c>
      <c r="F234" s="8" t="s">
        <v>54</v>
      </c>
      <c r="G234" s="425">
        <f t="shared" ref="G234:G289" si="157">H234+I234</f>
        <v>420</v>
      </c>
      <c r="H234" s="425">
        <v>400</v>
      </c>
      <c r="I234" s="425">
        <v>20</v>
      </c>
      <c r="J234" s="431">
        <v>0</v>
      </c>
      <c r="K234" s="431">
        <f t="shared" si="153"/>
        <v>0</v>
      </c>
      <c r="L234" s="431">
        <f t="shared" si="154"/>
        <v>0</v>
      </c>
      <c r="M234" s="431">
        <f t="shared" si="155"/>
        <v>0</v>
      </c>
      <c r="N234" s="425">
        <f t="shared" ref="N234:N289" si="158">O234+P234</f>
        <v>0</v>
      </c>
      <c r="O234" s="431"/>
      <c r="P234" s="431"/>
      <c r="Q234" s="431"/>
      <c r="R234" s="460"/>
      <c r="S234" s="460"/>
      <c r="T234" s="431"/>
      <c r="U234" s="460"/>
      <c r="V234" s="460"/>
      <c r="W234" s="425">
        <f t="shared" ref="W234" si="159">X234+Y234</f>
        <v>420</v>
      </c>
      <c r="X234" s="425">
        <v>403.38</v>
      </c>
      <c r="Y234" s="425">
        <v>16.62</v>
      </c>
      <c r="Z234" s="431"/>
      <c r="AA234" s="431"/>
      <c r="AB234" s="15"/>
    </row>
    <row r="235" spans="1:31" ht="60" hidden="1">
      <c r="A235" s="8">
        <v>10</v>
      </c>
      <c r="B235" s="319" t="s">
        <v>464</v>
      </c>
      <c r="C235" s="8" t="s">
        <v>463</v>
      </c>
      <c r="D235" s="8"/>
      <c r="E235" s="20" t="s">
        <v>461</v>
      </c>
      <c r="F235" s="8" t="s">
        <v>55</v>
      </c>
      <c r="G235" s="425">
        <f t="shared" si="157"/>
        <v>822.87</v>
      </c>
      <c r="H235" s="425">
        <v>783.69</v>
      </c>
      <c r="I235" s="425">
        <v>39.18</v>
      </c>
      <c r="J235" s="431">
        <v>0</v>
      </c>
      <c r="K235" s="431">
        <f t="shared" si="153"/>
        <v>750</v>
      </c>
      <c r="L235" s="431">
        <f t="shared" si="154"/>
        <v>708.8</v>
      </c>
      <c r="M235" s="431">
        <f t="shared" si="155"/>
        <v>41.2</v>
      </c>
      <c r="N235" s="425">
        <f t="shared" si="158"/>
        <v>0</v>
      </c>
      <c r="O235" s="431"/>
      <c r="P235" s="431"/>
      <c r="Q235" s="431"/>
      <c r="R235" s="460"/>
      <c r="S235" s="460"/>
      <c r="T235" s="431">
        <f>+U235+V235</f>
        <v>750</v>
      </c>
      <c r="U235" s="460">
        <v>708.8</v>
      </c>
      <c r="V235" s="460">
        <v>41.2</v>
      </c>
      <c r="W235" s="431"/>
      <c r="X235" s="460"/>
      <c r="Y235" s="460"/>
      <c r="Z235" s="431"/>
      <c r="AA235" s="431"/>
      <c r="AB235" s="15"/>
    </row>
    <row r="236" spans="1:31" ht="60" hidden="1">
      <c r="A236" s="8">
        <v>11</v>
      </c>
      <c r="B236" s="319" t="s">
        <v>465</v>
      </c>
      <c r="C236" s="8" t="s">
        <v>454</v>
      </c>
      <c r="D236" s="8"/>
      <c r="E236" s="20" t="s">
        <v>458</v>
      </c>
      <c r="F236" s="8" t="s">
        <v>55</v>
      </c>
      <c r="G236" s="425">
        <f t="shared" si="157"/>
        <v>1260</v>
      </c>
      <c r="H236" s="425">
        <v>1200</v>
      </c>
      <c r="I236" s="425">
        <v>60</v>
      </c>
      <c r="J236" s="431">
        <v>0</v>
      </c>
      <c r="K236" s="431">
        <f t="shared" si="153"/>
        <v>0</v>
      </c>
      <c r="L236" s="431">
        <f>+O236+R236+U236</f>
        <v>0</v>
      </c>
      <c r="M236" s="431">
        <f t="shared" ref="M236" si="160">+P236+S236+V236</f>
        <v>0</v>
      </c>
      <c r="N236" s="425">
        <f t="shared" si="158"/>
        <v>0</v>
      </c>
      <c r="O236" s="431"/>
      <c r="P236" s="431"/>
      <c r="Q236" s="431"/>
      <c r="R236" s="460"/>
      <c r="S236" s="460"/>
      <c r="T236" s="431"/>
      <c r="U236" s="460"/>
      <c r="V236" s="460"/>
      <c r="W236" s="425">
        <f t="shared" ref="W236:W237" si="161">X236+Y236</f>
        <v>1260</v>
      </c>
      <c r="X236" s="425">
        <v>1210.1500000000001</v>
      </c>
      <c r="Y236" s="425">
        <v>49.85</v>
      </c>
      <c r="Z236" s="431"/>
      <c r="AA236" s="431"/>
      <c r="AB236" s="15"/>
    </row>
    <row r="237" spans="1:31" ht="60" hidden="1">
      <c r="A237" s="8">
        <v>12</v>
      </c>
      <c r="B237" s="319" t="s">
        <v>1154</v>
      </c>
      <c r="C237" s="8" t="s">
        <v>454</v>
      </c>
      <c r="D237" s="8"/>
      <c r="E237" s="20" t="s">
        <v>467</v>
      </c>
      <c r="F237" s="8" t="s">
        <v>55</v>
      </c>
      <c r="G237" s="425">
        <f t="shared" si="157"/>
        <v>315</v>
      </c>
      <c r="H237" s="425">
        <v>300</v>
      </c>
      <c r="I237" s="425">
        <v>15</v>
      </c>
      <c r="J237" s="431">
        <v>0</v>
      </c>
      <c r="K237" s="431">
        <f t="shared" si="153"/>
        <v>0</v>
      </c>
      <c r="L237" s="431">
        <f t="shared" si="154"/>
        <v>0</v>
      </c>
      <c r="M237" s="431">
        <f t="shared" si="155"/>
        <v>0</v>
      </c>
      <c r="N237" s="425">
        <f t="shared" si="158"/>
        <v>0</v>
      </c>
      <c r="O237" s="431"/>
      <c r="P237" s="431"/>
      <c r="Q237" s="431"/>
      <c r="R237" s="460"/>
      <c r="S237" s="460"/>
      <c r="T237" s="431"/>
      <c r="U237" s="460"/>
      <c r="V237" s="460"/>
      <c r="W237" s="425">
        <f t="shared" si="161"/>
        <v>315</v>
      </c>
      <c r="X237" s="425">
        <v>302.54000000000002</v>
      </c>
      <c r="Y237" s="425">
        <v>12.46</v>
      </c>
      <c r="Z237" s="431"/>
      <c r="AA237" s="431"/>
      <c r="AB237" s="15"/>
    </row>
    <row r="238" spans="1:31" ht="75" hidden="1">
      <c r="A238" s="8">
        <v>13</v>
      </c>
      <c r="B238" s="319" t="s">
        <v>468</v>
      </c>
      <c r="C238" s="8" t="s">
        <v>469</v>
      </c>
      <c r="D238" s="8"/>
      <c r="E238" s="20" t="s">
        <v>470</v>
      </c>
      <c r="F238" s="8" t="s">
        <v>55</v>
      </c>
      <c r="G238" s="425">
        <f t="shared" si="157"/>
        <v>210</v>
      </c>
      <c r="H238" s="425">
        <v>200</v>
      </c>
      <c r="I238" s="425">
        <v>10</v>
      </c>
      <c r="J238" s="431">
        <v>0</v>
      </c>
      <c r="K238" s="431">
        <f t="shared" si="153"/>
        <v>0</v>
      </c>
      <c r="L238" s="431">
        <f t="shared" si="154"/>
        <v>0</v>
      </c>
      <c r="M238" s="431">
        <f t="shared" si="155"/>
        <v>0</v>
      </c>
      <c r="N238" s="425">
        <f t="shared" si="158"/>
        <v>0</v>
      </c>
      <c r="O238" s="431"/>
      <c r="P238" s="431"/>
      <c r="Q238" s="431"/>
      <c r="R238" s="460"/>
      <c r="S238" s="460"/>
      <c r="T238" s="431"/>
      <c r="U238" s="460"/>
      <c r="V238" s="460"/>
      <c r="W238" s="431"/>
      <c r="X238" s="460"/>
      <c r="Y238" s="460"/>
      <c r="Z238" s="431"/>
      <c r="AA238" s="431"/>
      <c r="AB238" s="15"/>
    </row>
    <row r="239" spans="1:31" ht="60" hidden="1">
      <c r="A239" s="8"/>
      <c r="B239" s="319" t="s">
        <v>1155</v>
      </c>
      <c r="C239" s="8" t="s">
        <v>1156</v>
      </c>
      <c r="D239" s="8"/>
      <c r="E239" s="20"/>
      <c r="F239" s="8" t="s">
        <v>55</v>
      </c>
      <c r="G239" s="425"/>
      <c r="H239" s="425"/>
      <c r="I239" s="425"/>
      <c r="J239" s="431"/>
      <c r="K239" s="431"/>
      <c r="L239" s="431"/>
      <c r="M239" s="431"/>
      <c r="N239" s="425"/>
      <c r="O239" s="431"/>
      <c r="P239" s="431"/>
      <c r="Q239" s="431"/>
      <c r="R239" s="460"/>
      <c r="S239" s="460"/>
      <c r="T239" s="431"/>
      <c r="U239" s="460"/>
      <c r="V239" s="460"/>
      <c r="W239" s="431">
        <f>+X239+Y239</f>
        <v>359.78000000000003</v>
      </c>
      <c r="X239" s="460">
        <v>345.54</v>
      </c>
      <c r="Y239" s="460">
        <v>14.24</v>
      </c>
      <c r="Z239" s="431"/>
      <c r="AA239" s="431"/>
      <c r="AB239" s="15"/>
    </row>
    <row r="240" spans="1:31" ht="30" hidden="1">
      <c r="A240" s="8"/>
      <c r="B240" s="319" t="s">
        <v>1157</v>
      </c>
      <c r="C240" s="8"/>
      <c r="D240" s="8"/>
      <c r="E240" s="20"/>
      <c r="F240" s="8"/>
      <c r="G240" s="425"/>
      <c r="H240" s="425"/>
      <c r="I240" s="425"/>
      <c r="J240" s="431"/>
      <c r="K240" s="431"/>
      <c r="L240" s="431"/>
      <c r="M240" s="431"/>
      <c r="N240" s="425"/>
      <c r="O240" s="431"/>
      <c r="P240" s="431"/>
      <c r="Q240" s="431"/>
      <c r="R240" s="460"/>
      <c r="S240" s="460"/>
      <c r="T240" s="431"/>
      <c r="U240" s="460"/>
      <c r="V240" s="460"/>
      <c r="W240" s="431">
        <f>+X240+Y240</f>
        <v>300</v>
      </c>
      <c r="X240" s="460">
        <v>288.13</v>
      </c>
      <c r="Y240" s="460">
        <v>11.87</v>
      </c>
      <c r="Z240" s="431"/>
      <c r="AA240" s="431"/>
      <c r="AB240" s="15"/>
    </row>
    <row r="241" spans="1:31" s="14" customFormat="1" ht="23.25" customHeight="1">
      <c r="A241" s="4" t="s">
        <v>1002</v>
      </c>
      <c r="B241" s="483" t="s">
        <v>472</v>
      </c>
      <c r="C241" s="402"/>
      <c r="D241" s="402"/>
      <c r="E241" s="401">
        <v>0</v>
      </c>
      <c r="F241" s="401"/>
      <c r="G241" s="426">
        <f>SUM(G242:G254)</f>
        <v>10098.000000000002</v>
      </c>
      <c r="H241" s="426">
        <f t="shared" ref="H241:AA241" si="162">SUM(H242:H254)</f>
        <v>9617.14</v>
      </c>
      <c r="I241" s="426">
        <f t="shared" si="162"/>
        <v>480.85999999999996</v>
      </c>
      <c r="J241" s="426">
        <f t="shared" si="162"/>
        <v>0</v>
      </c>
      <c r="K241" s="426">
        <f t="shared" si="162"/>
        <v>6733.7983999999997</v>
      </c>
      <c r="L241" s="426">
        <f t="shared" si="162"/>
        <v>6385.6484</v>
      </c>
      <c r="M241" s="426">
        <f t="shared" si="162"/>
        <v>348.15</v>
      </c>
      <c r="N241" s="426">
        <f t="shared" si="162"/>
        <v>1817.46</v>
      </c>
      <c r="O241" s="426">
        <f t="shared" si="162"/>
        <v>1730.91</v>
      </c>
      <c r="P241" s="426">
        <f t="shared" si="162"/>
        <v>86.55</v>
      </c>
      <c r="Q241" s="426">
        <f t="shared" si="162"/>
        <v>2437.3383999999996</v>
      </c>
      <c r="R241" s="426">
        <f t="shared" si="162"/>
        <v>2312.0383999999999</v>
      </c>
      <c r="S241" s="426">
        <f t="shared" si="162"/>
        <v>125.3</v>
      </c>
      <c r="T241" s="426">
        <f t="shared" si="162"/>
        <v>2479</v>
      </c>
      <c r="U241" s="426">
        <f t="shared" si="162"/>
        <v>2342.6999999999998</v>
      </c>
      <c r="V241" s="426">
        <f t="shared" si="162"/>
        <v>136.30000000000001</v>
      </c>
      <c r="W241" s="426">
        <f>SUM(W242:W256)</f>
        <v>3364.2016000000003</v>
      </c>
      <c r="X241" s="426">
        <f t="shared" ref="X241:Y241" si="163">SUM(X242:X256)</f>
        <v>3231.4916000000003</v>
      </c>
      <c r="Y241" s="426">
        <f t="shared" si="163"/>
        <v>132.71</v>
      </c>
      <c r="Z241" s="426"/>
      <c r="AA241" s="426">
        <f t="shared" si="162"/>
        <v>0</v>
      </c>
      <c r="AB241" s="16"/>
      <c r="AC241" s="357">
        <f>+'NĂM 2022'!K76+'NĂM 2023'!N92+'NĂM 2024'!J85+'NĂM 2025'!J82</f>
        <v>10098</v>
      </c>
      <c r="AD241" s="357">
        <f>+'NĂM 2022'!L76+'NĂM 2023'!O92+'NĂM 2024'!K85+'NĂM 2025'!K82</f>
        <v>9617.14</v>
      </c>
      <c r="AE241" s="357">
        <f>+'NĂM 2022'!M76+'NĂM 2023'!P92+'NĂM 2024'!L85+'NĂM 2025'!L82</f>
        <v>480.86</v>
      </c>
    </row>
    <row r="242" spans="1:31" ht="75">
      <c r="A242" s="8">
        <v>1</v>
      </c>
      <c r="B242" s="319" t="s">
        <v>473</v>
      </c>
      <c r="C242" s="8" t="s">
        <v>474</v>
      </c>
      <c r="D242" s="8"/>
      <c r="E242" s="8" t="s">
        <v>475</v>
      </c>
      <c r="F242" s="8" t="s">
        <v>52</v>
      </c>
      <c r="G242" s="425">
        <f t="shared" si="157"/>
        <v>1817.46</v>
      </c>
      <c r="H242" s="425">
        <v>1730.91</v>
      </c>
      <c r="I242" s="425">
        <v>86.55</v>
      </c>
      <c r="J242" s="431">
        <v>0</v>
      </c>
      <c r="K242" s="431">
        <f>+L242+M242</f>
        <v>1817.46</v>
      </c>
      <c r="L242" s="431">
        <f>+O242+R242+U242</f>
        <v>1730.91</v>
      </c>
      <c r="M242" s="431">
        <f>+P242+S242+V242</f>
        <v>86.55</v>
      </c>
      <c r="N242" s="425">
        <f t="shared" si="158"/>
        <v>1817.46</v>
      </c>
      <c r="O242" s="425">
        <v>1730.91</v>
      </c>
      <c r="P242" s="425">
        <v>86.55</v>
      </c>
      <c r="Q242" s="425"/>
      <c r="R242" s="458"/>
      <c r="S242" s="458"/>
      <c r="T242" s="425"/>
      <c r="U242" s="458"/>
      <c r="V242" s="458"/>
      <c r="W242" s="425"/>
      <c r="X242" s="458"/>
      <c r="Y242" s="458"/>
      <c r="Z242" s="425"/>
      <c r="AA242" s="431"/>
      <c r="AB242" s="15"/>
      <c r="AC242" s="482">
        <f>+G241-K241</f>
        <v>3364.2016000000021</v>
      </c>
      <c r="AD242" s="482">
        <f>+H241-L241</f>
        <v>3231.4915999999994</v>
      </c>
      <c r="AE242" s="482">
        <f>+I241-M241</f>
        <v>132.70999999999998</v>
      </c>
    </row>
    <row r="243" spans="1:31" ht="75">
      <c r="A243" s="8">
        <v>2</v>
      </c>
      <c r="B243" s="319" t="s">
        <v>476</v>
      </c>
      <c r="C243" s="8" t="s">
        <v>474</v>
      </c>
      <c r="D243" s="8"/>
      <c r="E243" s="8" t="s">
        <v>94</v>
      </c>
      <c r="F243" s="8" t="s">
        <v>53</v>
      </c>
      <c r="G243" s="425">
        <f t="shared" si="157"/>
        <v>468.3</v>
      </c>
      <c r="H243" s="425">
        <v>446</v>
      </c>
      <c r="I243" s="425">
        <v>22.3</v>
      </c>
      <c r="J243" s="431">
        <v>0</v>
      </c>
      <c r="K243" s="431">
        <f t="shared" ref="K243:K254" si="164">+L243+M243</f>
        <v>540.41</v>
      </c>
      <c r="L243" s="431">
        <f t="shared" ref="L243:L254" si="165">+O243+R243+U243</f>
        <v>510.26</v>
      </c>
      <c r="M243" s="431">
        <f t="shared" ref="M243:M254" si="166">+P243+S243+V243</f>
        <v>30.15</v>
      </c>
      <c r="N243" s="425">
        <f t="shared" si="158"/>
        <v>0</v>
      </c>
      <c r="O243" s="431"/>
      <c r="P243" s="431"/>
      <c r="Q243" s="431">
        <f>+R243+S243</f>
        <v>540.41</v>
      </c>
      <c r="R243" s="460">
        <v>510.26</v>
      </c>
      <c r="S243" s="460">
        <v>30.15</v>
      </c>
      <c r="T243" s="431"/>
      <c r="U243" s="460"/>
      <c r="V243" s="460"/>
      <c r="W243" s="431"/>
      <c r="X243" s="460"/>
      <c r="Y243" s="460"/>
      <c r="Z243" s="431"/>
      <c r="AA243" s="431"/>
      <c r="AB243" s="15"/>
      <c r="AC243" s="490">
        <f>+AC242-W241</f>
        <v>0</v>
      </c>
      <c r="AD243" s="490">
        <f t="shared" ref="AD243:AE243" si="167">+AD242-X241</f>
        <v>0</v>
      </c>
      <c r="AE243" s="490">
        <f t="shared" si="167"/>
        <v>0</v>
      </c>
    </row>
    <row r="244" spans="1:31" ht="75">
      <c r="A244" s="8">
        <v>3</v>
      </c>
      <c r="B244" s="319" t="s">
        <v>477</v>
      </c>
      <c r="C244" s="8" t="s">
        <v>478</v>
      </c>
      <c r="D244" s="8"/>
      <c r="E244" s="8" t="s">
        <v>94</v>
      </c>
      <c r="F244" s="8" t="s">
        <v>53</v>
      </c>
      <c r="G244" s="425">
        <f t="shared" si="157"/>
        <v>468.3</v>
      </c>
      <c r="H244" s="425">
        <v>446</v>
      </c>
      <c r="I244" s="425">
        <v>22.3</v>
      </c>
      <c r="J244" s="431">
        <v>0</v>
      </c>
      <c r="K244" s="431">
        <f t="shared" si="164"/>
        <v>540.4</v>
      </c>
      <c r="L244" s="431">
        <f t="shared" si="165"/>
        <v>510.25</v>
      </c>
      <c r="M244" s="431">
        <f t="shared" si="166"/>
        <v>30.15</v>
      </c>
      <c r="N244" s="425">
        <f t="shared" si="158"/>
        <v>0</v>
      </c>
      <c r="O244" s="431"/>
      <c r="P244" s="431"/>
      <c r="Q244" s="431">
        <f>+R244+S244</f>
        <v>540.4</v>
      </c>
      <c r="R244" s="460">
        <v>510.25</v>
      </c>
      <c r="S244" s="460">
        <v>30.15</v>
      </c>
      <c r="T244" s="431"/>
      <c r="U244" s="460"/>
      <c r="V244" s="460"/>
      <c r="W244" s="431"/>
      <c r="X244" s="460"/>
      <c r="Y244" s="460"/>
      <c r="Z244" s="431"/>
      <c r="AA244" s="431"/>
      <c r="AB244" s="15"/>
    </row>
    <row r="245" spans="1:31" ht="30">
      <c r="A245" s="8">
        <v>4</v>
      </c>
      <c r="B245" s="319" t="s">
        <v>479</v>
      </c>
      <c r="C245" s="8" t="s">
        <v>472</v>
      </c>
      <c r="D245" s="8"/>
      <c r="E245" s="8" t="s">
        <v>480</v>
      </c>
      <c r="F245" s="8" t="s">
        <v>53</v>
      </c>
      <c r="G245" s="425">
        <f t="shared" si="157"/>
        <v>315</v>
      </c>
      <c r="H245" s="425">
        <v>300</v>
      </c>
      <c r="I245" s="425">
        <v>15</v>
      </c>
      <c r="J245" s="431">
        <v>0</v>
      </c>
      <c r="K245" s="431">
        <f t="shared" si="164"/>
        <v>310.06900000000002</v>
      </c>
      <c r="L245" s="431">
        <f t="shared" si="165"/>
        <v>295.06900000000002</v>
      </c>
      <c r="M245" s="431">
        <f t="shared" si="166"/>
        <v>15</v>
      </c>
      <c r="N245" s="425">
        <f t="shared" si="158"/>
        <v>0</v>
      </c>
      <c r="O245" s="431"/>
      <c r="P245" s="431"/>
      <c r="Q245" s="431">
        <f>+R245+S245</f>
        <v>310.06900000000002</v>
      </c>
      <c r="R245" s="460">
        <f>300-4.931</f>
        <v>295.06900000000002</v>
      </c>
      <c r="S245" s="460">
        <v>15</v>
      </c>
      <c r="T245" s="431"/>
      <c r="U245" s="460"/>
      <c r="V245" s="460"/>
      <c r="W245" s="431"/>
      <c r="X245" s="460"/>
      <c r="Y245" s="460"/>
      <c r="Z245" s="431"/>
      <c r="AA245" s="431"/>
      <c r="AB245" s="15"/>
    </row>
    <row r="246" spans="1:31" ht="30">
      <c r="A246" s="8">
        <v>5</v>
      </c>
      <c r="B246" s="319" t="s">
        <v>481</v>
      </c>
      <c r="C246" s="8" t="s">
        <v>482</v>
      </c>
      <c r="D246" s="8"/>
      <c r="E246" s="8" t="s">
        <v>483</v>
      </c>
      <c r="F246" s="8" t="s">
        <v>53</v>
      </c>
      <c r="G246" s="425">
        <f t="shared" si="157"/>
        <v>1323</v>
      </c>
      <c r="H246" s="425">
        <v>1260</v>
      </c>
      <c r="I246" s="425">
        <v>63</v>
      </c>
      <c r="J246" s="431">
        <v>0</v>
      </c>
      <c r="K246" s="431">
        <f t="shared" si="164"/>
        <v>1323.1</v>
      </c>
      <c r="L246" s="431">
        <f t="shared" si="165"/>
        <v>1250.8</v>
      </c>
      <c r="M246" s="431">
        <f t="shared" si="166"/>
        <v>72.3</v>
      </c>
      <c r="N246" s="425">
        <f t="shared" si="158"/>
        <v>0</v>
      </c>
      <c r="O246" s="431"/>
      <c r="P246" s="431"/>
      <c r="Q246" s="431"/>
      <c r="R246" s="460"/>
      <c r="S246" s="460"/>
      <c r="T246" s="431">
        <f>+U246+V246</f>
        <v>1323.1</v>
      </c>
      <c r="U246" s="460">
        <v>1250.8</v>
      </c>
      <c r="V246" s="460">
        <v>72.3</v>
      </c>
      <c r="W246" s="431"/>
      <c r="X246" s="460"/>
      <c r="Y246" s="460"/>
      <c r="Z246" s="431"/>
      <c r="AA246" s="431"/>
      <c r="AB246" s="15"/>
    </row>
    <row r="247" spans="1:31" ht="30">
      <c r="A247" s="8">
        <v>6</v>
      </c>
      <c r="B247" s="319" t="s">
        <v>484</v>
      </c>
      <c r="C247" s="8" t="s">
        <v>482</v>
      </c>
      <c r="D247" s="8"/>
      <c r="E247" s="8" t="s">
        <v>483</v>
      </c>
      <c r="F247" s="8" t="s">
        <v>53</v>
      </c>
      <c r="G247" s="425">
        <f t="shared" si="157"/>
        <v>1050</v>
      </c>
      <c r="H247" s="425">
        <v>1000</v>
      </c>
      <c r="I247" s="425">
        <v>50</v>
      </c>
      <c r="J247" s="431">
        <v>0</v>
      </c>
      <c r="K247" s="431">
        <f t="shared" si="164"/>
        <v>1046.4594</v>
      </c>
      <c r="L247" s="431">
        <f t="shared" si="165"/>
        <v>996.45939999999996</v>
      </c>
      <c r="M247" s="431">
        <f t="shared" si="166"/>
        <v>50</v>
      </c>
      <c r="N247" s="425">
        <f t="shared" si="158"/>
        <v>0</v>
      </c>
      <c r="O247" s="431"/>
      <c r="P247" s="431"/>
      <c r="Q247" s="431">
        <f>+R247+S247</f>
        <v>1046.4594</v>
      </c>
      <c r="R247" s="460">
        <f>1000-3.5406</f>
        <v>996.45939999999996</v>
      </c>
      <c r="S247" s="460">
        <v>50</v>
      </c>
      <c r="T247" s="431"/>
      <c r="U247" s="460"/>
      <c r="V247" s="460"/>
      <c r="W247" s="431"/>
      <c r="X247" s="460"/>
      <c r="Y247" s="460"/>
      <c r="Z247" s="431"/>
      <c r="AA247" s="431"/>
      <c r="AB247" s="15"/>
    </row>
    <row r="248" spans="1:31" ht="75">
      <c r="A248" s="8">
        <v>7</v>
      </c>
      <c r="B248" s="319" t="s">
        <v>485</v>
      </c>
      <c r="C248" s="8" t="s">
        <v>486</v>
      </c>
      <c r="D248" s="8"/>
      <c r="E248" s="8" t="s">
        <v>128</v>
      </c>
      <c r="F248" s="8" t="s">
        <v>54</v>
      </c>
      <c r="G248" s="425">
        <f t="shared" si="157"/>
        <v>525</v>
      </c>
      <c r="H248" s="425">
        <v>500</v>
      </c>
      <c r="I248" s="425">
        <v>25</v>
      </c>
      <c r="J248" s="431"/>
      <c r="K248" s="431">
        <f t="shared" si="164"/>
        <v>0</v>
      </c>
      <c r="L248" s="431">
        <f t="shared" si="165"/>
        <v>0</v>
      </c>
      <c r="M248" s="431">
        <f t="shared" si="166"/>
        <v>0</v>
      </c>
      <c r="N248" s="425">
        <f t="shared" si="158"/>
        <v>0</v>
      </c>
      <c r="O248" s="431"/>
      <c r="P248" s="431"/>
      <c r="Q248" s="431"/>
      <c r="R248" s="460"/>
      <c r="S248" s="460"/>
      <c r="T248" s="431"/>
      <c r="U248" s="460"/>
      <c r="V248" s="460"/>
      <c r="W248" s="431">
        <f>+X248+Y248</f>
        <v>525</v>
      </c>
      <c r="X248" s="460">
        <v>500</v>
      </c>
      <c r="Y248" s="460">
        <v>25</v>
      </c>
      <c r="Z248" s="431"/>
      <c r="AA248" s="431"/>
      <c r="AB248" s="15"/>
    </row>
    <row r="249" spans="1:31" ht="30">
      <c r="A249" s="8">
        <v>8</v>
      </c>
      <c r="B249" s="319" t="s">
        <v>487</v>
      </c>
      <c r="C249" s="8" t="s">
        <v>472</v>
      </c>
      <c r="D249" s="8"/>
      <c r="E249" s="8" t="s">
        <v>488</v>
      </c>
      <c r="F249" s="8" t="s">
        <v>54</v>
      </c>
      <c r="G249" s="425">
        <f t="shared" si="157"/>
        <v>420</v>
      </c>
      <c r="H249" s="425">
        <v>400</v>
      </c>
      <c r="I249" s="425">
        <v>20</v>
      </c>
      <c r="J249" s="431"/>
      <c r="K249" s="431">
        <f t="shared" si="164"/>
        <v>0</v>
      </c>
      <c r="L249" s="431">
        <f t="shared" si="165"/>
        <v>0</v>
      </c>
      <c r="M249" s="431">
        <f t="shared" si="166"/>
        <v>0</v>
      </c>
      <c r="N249" s="425">
        <f t="shared" si="158"/>
        <v>0</v>
      </c>
      <c r="O249" s="431"/>
      <c r="P249" s="431"/>
      <c r="Q249" s="431"/>
      <c r="R249" s="460"/>
      <c r="S249" s="460"/>
      <c r="T249" s="431"/>
      <c r="U249" s="460"/>
      <c r="V249" s="460"/>
      <c r="W249" s="431"/>
      <c r="X249" s="460"/>
      <c r="Y249" s="460"/>
      <c r="Z249" s="431"/>
      <c r="AA249" s="431"/>
      <c r="AB249" s="15"/>
    </row>
    <row r="250" spans="1:31" ht="75">
      <c r="A250" s="8">
        <v>9</v>
      </c>
      <c r="B250" s="319" t="s">
        <v>489</v>
      </c>
      <c r="C250" s="8" t="s">
        <v>472</v>
      </c>
      <c r="D250" s="8"/>
      <c r="E250" s="8" t="s">
        <v>159</v>
      </c>
      <c r="F250" s="8" t="s">
        <v>54</v>
      </c>
      <c r="G250" s="425">
        <f t="shared" si="157"/>
        <v>509.25</v>
      </c>
      <c r="H250" s="425">
        <v>485</v>
      </c>
      <c r="I250" s="425">
        <v>24.25</v>
      </c>
      <c r="J250" s="431"/>
      <c r="K250" s="431">
        <f t="shared" si="164"/>
        <v>0</v>
      </c>
      <c r="L250" s="431">
        <f t="shared" si="165"/>
        <v>0</v>
      </c>
      <c r="M250" s="431">
        <f t="shared" si="166"/>
        <v>0</v>
      </c>
      <c r="N250" s="425">
        <f t="shared" si="158"/>
        <v>0</v>
      </c>
      <c r="O250" s="431"/>
      <c r="P250" s="431"/>
      <c r="Q250" s="431"/>
      <c r="R250" s="460"/>
      <c r="S250" s="460"/>
      <c r="T250" s="431"/>
      <c r="U250" s="460"/>
      <c r="V250" s="460"/>
      <c r="W250" s="425">
        <f t="shared" ref="W250" si="168">X250+Y250</f>
        <v>509.25</v>
      </c>
      <c r="X250" s="425">
        <v>485</v>
      </c>
      <c r="Y250" s="425">
        <v>24.25</v>
      </c>
      <c r="Z250" s="431"/>
      <c r="AA250" s="431"/>
      <c r="AB250" s="15"/>
    </row>
    <row r="251" spans="1:31" ht="30">
      <c r="A251" s="8">
        <v>10</v>
      </c>
      <c r="B251" s="319" t="s">
        <v>490</v>
      </c>
      <c r="C251" s="8" t="s">
        <v>472</v>
      </c>
      <c r="D251" s="8"/>
      <c r="E251" s="8" t="s">
        <v>491</v>
      </c>
      <c r="F251" s="8" t="s">
        <v>54</v>
      </c>
      <c r="G251" s="425">
        <f t="shared" si="157"/>
        <v>525</v>
      </c>
      <c r="H251" s="425">
        <v>500</v>
      </c>
      <c r="I251" s="425">
        <v>25</v>
      </c>
      <c r="J251" s="431"/>
      <c r="K251" s="431">
        <f t="shared" si="164"/>
        <v>0</v>
      </c>
      <c r="L251" s="431">
        <f t="shared" si="165"/>
        <v>0</v>
      </c>
      <c r="M251" s="431">
        <f t="shared" si="166"/>
        <v>0</v>
      </c>
      <c r="N251" s="425">
        <f t="shared" si="158"/>
        <v>0</v>
      </c>
      <c r="O251" s="431"/>
      <c r="P251" s="431"/>
      <c r="Q251" s="431"/>
      <c r="R251" s="460"/>
      <c r="S251" s="460"/>
      <c r="T251" s="431"/>
      <c r="U251" s="460"/>
      <c r="V251" s="460"/>
      <c r="W251" s="425">
        <f t="shared" ref="W251" si="169">X251+Y251</f>
        <v>722.26160000000004</v>
      </c>
      <c r="X251" s="425">
        <v>697.26160000000004</v>
      </c>
      <c r="Y251" s="425">
        <v>25</v>
      </c>
      <c r="Z251" s="431"/>
      <c r="AA251" s="431"/>
      <c r="AB251" s="15"/>
    </row>
    <row r="252" spans="1:31" ht="30">
      <c r="A252" s="8">
        <v>11</v>
      </c>
      <c r="B252" s="319" t="s">
        <v>492</v>
      </c>
      <c r="C252" s="8" t="s">
        <v>472</v>
      </c>
      <c r="D252" s="8"/>
      <c r="E252" s="8" t="s">
        <v>493</v>
      </c>
      <c r="F252" s="8" t="s">
        <v>55</v>
      </c>
      <c r="G252" s="425">
        <f t="shared" si="157"/>
        <v>630</v>
      </c>
      <c r="H252" s="425">
        <v>600</v>
      </c>
      <c r="I252" s="425">
        <v>30</v>
      </c>
      <c r="J252" s="431"/>
      <c r="K252" s="431">
        <f t="shared" si="164"/>
        <v>0</v>
      </c>
      <c r="L252" s="431">
        <f t="shared" si="165"/>
        <v>0</v>
      </c>
      <c r="M252" s="431">
        <f t="shared" si="166"/>
        <v>0</v>
      </c>
      <c r="N252" s="425">
        <f t="shared" si="158"/>
        <v>0</v>
      </c>
      <c r="O252" s="431"/>
      <c r="P252" s="431"/>
      <c r="Q252" s="431"/>
      <c r="R252" s="460"/>
      <c r="S252" s="460"/>
      <c r="T252" s="431"/>
      <c r="U252" s="460"/>
      <c r="V252" s="460"/>
      <c r="W252" s="431"/>
      <c r="X252" s="460"/>
      <c r="Y252" s="460"/>
      <c r="Z252" s="431"/>
      <c r="AA252" s="431"/>
      <c r="AB252" s="15"/>
    </row>
    <row r="253" spans="1:31" ht="75">
      <c r="A253" s="8">
        <v>12</v>
      </c>
      <c r="B253" s="319" t="s">
        <v>494</v>
      </c>
      <c r="C253" s="8" t="s">
        <v>495</v>
      </c>
      <c r="D253" s="8"/>
      <c r="E253" s="8" t="s">
        <v>496</v>
      </c>
      <c r="F253" s="8" t="s">
        <v>55</v>
      </c>
      <c r="G253" s="425">
        <f t="shared" si="157"/>
        <v>1050</v>
      </c>
      <c r="H253" s="425">
        <v>1000</v>
      </c>
      <c r="I253" s="425">
        <v>50</v>
      </c>
      <c r="J253" s="431"/>
      <c r="K253" s="431">
        <f t="shared" si="164"/>
        <v>1155.9000000000001</v>
      </c>
      <c r="L253" s="431">
        <f t="shared" si="165"/>
        <v>1091.9000000000001</v>
      </c>
      <c r="M253" s="431">
        <f t="shared" si="166"/>
        <v>64</v>
      </c>
      <c r="N253" s="425">
        <f t="shared" si="158"/>
        <v>0</v>
      </c>
      <c r="O253" s="431"/>
      <c r="P253" s="431"/>
      <c r="Q253" s="431"/>
      <c r="R253" s="460"/>
      <c r="S253" s="460"/>
      <c r="T253" s="431">
        <f>+U253+V253</f>
        <v>1155.9000000000001</v>
      </c>
      <c r="U253" s="460">
        <v>1091.9000000000001</v>
      </c>
      <c r="V253" s="460">
        <v>64</v>
      </c>
      <c r="W253" s="431"/>
      <c r="X253" s="460"/>
      <c r="Y253" s="460"/>
      <c r="Z253" s="431"/>
      <c r="AA253" s="431"/>
      <c r="AB253" s="15"/>
    </row>
    <row r="254" spans="1:31" ht="75">
      <c r="A254" s="8">
        <v>13</v>
      </c>
      <c r="B254" s="319" t="s">
        <v>986</v>
      </c>
      <c r="C254" s="8" t="s">
        <v>498</v>
      </c>
      <c r="D254" s="8"/>
      <c r="E254" s="8" t="s">
        <v>326</v>
      </c>
      <c r="F254" s="8" t="s">
        <v>55</v>
      </c>
      <c r="G254" s="425">
        <f t="shared" si="157"/>
        <v>996.69</v>
      </c>
      <c r="H254" s="425">
        <v>949.23</v>
      </c>
      <c r="I254" s="425">
        <v>47.46</v>
      </c>
      <c r="J254" s="431"/>
      <c r="K254" s="431">
        <f t="shared" si="164"/>
        <v>0</v>
      </c>
      <c r="L254" s="431">
        <f t="shared" si="165"/>
        <v>0</v>
      </c>
      <c r="M254" s="431">
        <f t="shared" si="166"/>
        <v>0</v>
      </c>
      <c r="N254" s="425">
        <f t="shared" si="158"/>
        <v>0</v>
      </c>
      <c r="O254" s="431"/>
      <c r="P254" s="431"/>
      <c r="Q254" s="431"/>
      <c r="R254" s="460"/>
      <c r="S254" s="460"/>
      <c r="T254" s="431"/>
      <c r="U254" s="460"/>
      <c r="V254" s="460"/>
      <c r="W254" s="425">
        <f t="shared" ref="W254:W256" si="170">X254+Y254</f>
        <v>977.69</v>
      </c>
      <c r="X254" s="425">
        <v>949.23</v>
      </c>
      <c r="Y254" s="425">
        <v>28.46</v>
      </c>
      <c r="Z254" s="431"/>
      <c r="AA254" s="431"/>
      <c r="AB254" s="15"/>
    </row>
    <row r="255" spans="1:31" ht="30">
      <c r="A255" s="8"/>
      <c r="B255" s="319" t="s">
        <v>1158</v>
      </c>
      <c r="C255" s="8" t="s">
        <v>478</v>
      </c>
      <c r="D255" s="8"/>
      <c r="E255" s="8"/>
      <c r="F255" s="8"/>
      <c r="G255" s="425"/>
      <c r="H255" s="425"/>
      <c r="I255" s="425"/>
      <c r="J255" s="431"/>
      <c r="K255" s="431"/>
      <c r="L255" s="431"/>
      <c r="M255" s="431"/>
      <c r="N255" s="425"/>
      <c r="O255" s="431"/>
      <c r="P255" s="431"/>
      <c r="Q255" s="431"/>
      <c r="R255" s="460"/>
      <c r="S255" s="460"/>
      <c r="T255" s="431"/>
      <c r="U255" s="460"/>
      <c r="V255" s="460"/>
      <c r="W255" s="425"/>
      <c r="X255" s="425"/>
      <c r="Y255" s="425"/>
      <c r="Z255" s="431"/>
      <c r="AA255" s="431"/>
      <c r="AB255" s="15"/>
    </row>
    <row r="256" spans="1:31" ht="45">
      <c r="A256" s="8"/>
      <c r="B256" s="319" t="s">
        <v>1159</v>
      </c>
      <c r="C256" s="8" t="s">
        <v>1160</v>
      </c>
      <c r="D256" s="8"/>
      <c r="E256" s="8"/>
      <c r="F256" s="8"/>
      <c r="G256" s="425"/>
      <c r="H256" s="425"/>
      <c r="I256" s="425"/>
      <c r="J256" s="431"/>
      <c r="K256" s="431"/>
      <c r="L256" s="431"/>
      <c r="M256" s="431"/>
      <c r="N256" s="425"/>
      <c r="O256" s="431"/>
      <c r="P256" s="431"/>
      <c r="Q256" s="431"/>
      <c r="R256" s="460"/>
      <c r="S256" s="460"/>
      <c r="T256" s="431"/>
      <c r="U256" s="460"/>
      <c r="V256" s="460"/>
      <c r="W256" s="425">
        <f t="shared" si="170"/>
        <v>630</v>
      </c>
      <c r="X256" s="425">
        <v>600</v>
      </c>
      <c r="Y256" s="425">
        <v>30</v>
      </c>
      <c r="Z256" s="431"/>
      <c r="AA256" s="431"/>
      <c r="AB256" s="15"/>
    </row>
    <row r="257" spans="1:31" s="14" customFormat="1" ht="23.25" customHeight="1">
      <c r="A257" s="4" t="s">
        <v>1003</v>
      </c>
      <c r="B257" s="483" t="s">
        <v>500</v>
      </c>
      <c r="C257" s="402"/>
      <c r="D257" s="402"/>
      <c r="E257" s="401">
        <v>0</v>
      </c>
      <c r="F257" s="401"/>
      <c r="G257" s="426">
        <f>SUM(G258:G289)</f>
        <v>11087.65</v>
      </c>
      <c r="H257" s="426">
        <f t="shared" ref="H257:AA257" si="171">SUM(H258:H289)</f>
        <v>10562.25</v>
      </c>
      <c r="I257" s="426">
        <f t="shared" si="171"/>
        <v>525.4</v>
      </c>
      <c r="J257" s="426">
        <f t="shared" si="171"/>
        <v>0</v>
      </c>
      <c r="K257" s="426">
        <f t="shared" si="171"/>
        <v>7403.64</v>
      </c>
      <c r="L257" s="426">
        <f t="shared" si="171"/>
        <v>7022.44</v>
      </c>
      <c r="M257" s="426">
        <f t="shared" si="171"/>
        <v>381.2</v>
      </c>
      <c r="N257" s="426">
        <f t="shared" si="171"/>
        <v>1995</v>
      </c>
      <c r="O257" s="426">
        <f t="shared" si="171"/>
        <v>1901</v>
      </c>
      <c r="P257" s="426">
        <f t="shared" si="171"/>
        <v>94</v>
      </c>
      <c r="Q257" s="426">
        <f t="shared" si="171"/>
        <v>2686.14</v>
      </c>
      <c r="R257" s="426">
        <f t="shared" si="171"/>
        <v>2548.54</v>
      </c>
      <c r="S257" s="426">
        <f t="shared" si="171"/>
        <v>137.6</v>
      </c>
      <c r="T257" s="426">
        <f t="shared" si="171"/>
        <v>2722.5</v>
      </c>
      <c r="U257" s="426">
        <f t="shared" si="171"/>
        <v>2572.9</v>
      </c>
      <c r="V257" s="426">
        <f t="shared" si="171"/>
        <v>149.60000000000002</v>
      </c>
      <c r="W257" s="426">
        <f t="shared" si="171"/>
        <v>3684.0099999999998</v>
      </c>
      <c r="X257" s="426">
        <f t="shared" si="171"/>
        <v>3539.81</v>
      </c>
      <c r="Y257" s="426">
        <f t="shared" si="171"/>
        <v>144.20000000000002</v>
      </c>
      <c r="Z257" s="426"/>
      <c r="AA257" s="426">
        <f t="shared" si="171"/>
        <v>0</v>
      </c>
      <c r="AB257" s="16"/>
      <c r="AC257" s="357">
        <f>+'NĂM 2022'!K78+'NĂM 2023'!N98+'NĂM 2024'!J90+'NĂM 2025'!J86</f>
        <v>11087.65</v>
      </c>
      <c r="AD257" s="357">
        <f>+'NĂM 2022'!L78+'NĂM 2023'!O98+'NĂM 2024'!K90+'NĂM 2025'!K86</f>
        <v>10562.25</v>
      </c>
      <c r="AE257" s="357">
        <f>+'NĂM 2022'!M78+'NĂM 2023'!P98+'NĂM 2024'!L90+'NĂM 2025'!L86</f>
        <v>525.4</v>
      </c>
    </row>
    <row r="258" spans="1:31" ht="75" hidden="1">
      <c r="A258" s="8">
        <v>1</v>
      </c>
      <c r="B258" s="319" t="s">
        <v>501</v>
      </c>
      <c r="C258" s="8" t="s">
        <v>502</v>
      </c>
      <c r="D258" s="8"/>
      <c r="E258" s="8" t="s">
        <v>94</v>
      </c>
      <c r="F258" s="8" t="s">
        <v>52</v>
      </c>
      <c r="G258" s="481">
        <f>H258+I258</f>
        <v>430.5</v>
      </c>
      <c r="H258" s="481">
        <v>410</v>
      </c>
      <c r="I258" s="481">
        <v>20.5</v>
      </c>
      <c r="J258" s="487">
        <v>0</v>
      </c>
      <c r="K258" s="487">
        <f>+L258+M258</f>
        <v>430.5</v>
      </c>
      <c r="L258" s="487">
        <f>+O258+R258+U258</f>
        <v>410</v>
      </c>
      <c r="M258" s="487">
        <f>+P258+S258+V258</f>
        <v>20.5</v>
      </c>
      <c r="N258" s="481">
        <f>O258+P258</f>
        <v>430.5</v>
      </c>
      <c r="O258" s="481">
        <v>410</v>
      </c>
      <c r="P258" s="481">
        <v>20.5</v>
      </c>
      <c r="Q258" s="481"/>
      <c r="R258" s="481"/>
      <c r="S258" s="481"/>
      <c r="T258" s="481"/>
      <c r="U258" s="481"/>
      <c r="V258" s="481"/>
      <c r="W258" s="481"/>
      <c r="X258" s="481"/>
      <c r="Y258" s="481"/>
      <c r="Z258" s="481"/>
      <c r="AA258" s="431"/>
      <c r="AB258" s="15"/>
      <c r="AC258" s="482">
        <f>+G257-K257</f>
        <v>3684.0099999999993</v>
      </c>
      <c r="AD258" s="482">
        <f>+H257-L257</f>
        <v>3539.8100000000004</v>
      </c>
      <c r="AE258" s="482">
        <f>+I257-M257</f>
        <v>144.19999999999999</v>
      </c>
    </row>
    <row r="259" spans="1:31" ht="75" hidden="1">
      <c r="A259" s="8">
        <v>2</v>
      </c>
      <c r="B259" s="319" t="s">
        <v>503</v>
      </c>
      <c r="C259" s="8" t="s">
        <v>504</v>
      </c>
      <c r="D259" s="8"/>
      <c r="E259" s="8" t="s">
        <v>94</v>
      </c>
      <c r="F259" s="8" t="s">
        <v>52</v>
      </c>
      <c r="G259" s="481">
        <f>H259+I259</f>
        <v>430.5</v>
      </c>
      <c r="H259" s="481">
        <v>410</v>
      </c>
      <c r="I259" s="481">
        <v>20.5</v>
      </c>
      <c r="J259" s="487">
        <v>0</v>
      </c>
      <c r="K259" s="487">
        <f t="shared" ref="K259:K289" si="172">+L259+M259</f>
        <v>430.5</v>
      </c>
      <c r="L259" s="487">
        <f t="shared" ref="L259:L289" si="173">+O259+R259+U259</f>
        <v>410</v>
      </c>
      <c r="M259" s="487">
        <f t="shared" ref="M259:M289" si="174">+P259+S259+V259</f>
        <v>20.5</v>
      </c>
      <c r="N259" s="481">
        <f>O259+P259</f>
        <v>430.5</v>
      </c>
      <c r="O259" s="481">
        <v>410</v>
      </c>
      <c r="P259" s="481">
        <v>20.5</v>
      </c>
      <c r="Q259" s="481"/>
      <c r="R259" s="481"/>
      <c r="S259" s="481"/>
      <c r="T259" s="481"/>
      <c r="U259" s="481"/>
      <c r="V259" s="481"/>
      <c r="W259" s="481"/>
      <c r="X259" s="481"/>
      <c r="Y259" s="481"/>
      <c r="Z259" s="481"/>
      <c r="AA259" s="431"/>
      <c r="AB259" s="15"/>
      <c r="AC259" s="482">
        <f>+AC258-W257</f>
        <v>0</v>
      </c>
      <c r="AD259" s="482">
        <f t="shared" ref="AD259:AE259" si="175">+AD258-X257</f>
        <v>0</v>
      </c>
      <c r="AE259" s="482">
        <f t="shared" si="175"/>
        <v>0</v>
      </c>
    </row>
    <row r="260" spans="1:31" ht="75" hidden="1">
      <c r="A260" s="8">
        <v>3</v>
      </c>
      <c r="B260" s="319" t="s">
        <v>505</v>
      </c>
      <c r="C260" s="8" t="s">
        <v>506</v>
      </c>
      <c r="D260" s="8"/>
      <c r="E260" s="8" t="s">
        <v>94</v>
      </c>
      <c r="F260" s="8" t="s">
        <v>52</v>
      </c>
      <c r="G260" s="481">
        <f t="shared" si="157"/>
        <v>430.5</v>
      </c>
      <c r="H260" s="481">
        <v>410</v>
      </c>
      <c r="I260" s="481">
        <v>20.5</v>
      </c>
      <c r="J260" s="487">
        <v>0</v>
      </c>
      <c r="K260" s="487">
        <f t="shared" si="172"/>
        <v>430.5</v>
      </c>
      <c r="L260" s="487">
        <f t="shared" si="173"/>
        <v>410</v>
      </c>
      <c r="M260" s="487">
        <f t="shared" si="174"/>
        <v>20.5</v>
      </c>
      <c r="N260" s="481">
        <f>O260+P260</f>
        <v>430.5</v>
      </c>
      <c r="O260" s="481">
        <v>410</v>
      </c>
      <c r="P260" s="481">
        <v>20.5</v>
      </c>
      <c r="Q260" s="481"/>
      <c r="R260" s="481"/>
      <c r="S260" s="481"/>
      <c r="T260" s="481"/>
      <c r="U260" s="481"/>
      <c r="V260" s="481"/>
      <c r="W260" s="481"/>
      <c r="X260" s="481"/>
      <c r="Y260" s="481"/>
      <c r="Z260" s="481"/>
      <c r="AA260" s="431"/>
      <c r="AB260" s="15"/>
    </row>
    <row r="261" spans="1:31" ht="75" hidden="1">
      <c r="A261" s="8">
        <v>4</v>
      </c>
      <c r="B261" s="365" t="s">
        <v>817</v>
      </c>
      <c r="C261" s="8" t="s">
        <v>507</v>
      </c>
      <c r="D261" s="8"/>
      <c r="E261" s="8" t="s">
        <v>159</v>
      </c>
      <c r="F261" s="8" t="s">
        <v>52</v>
      </c>
      <c r="G261" s="481">
        <f>H261+I261</f>
        <v>100.7</v>
      </c>
      <c r="H261" s="481">
        <v>96</v>
      </c>
      <c r="I261" s="481">
        <v>4.7</v>
      </c>
      <c r="J261" s="487">
        <v>0</v>
      </c>
      <c r="K261" s="487">
        <f t="shared" si="172"/>
        <v>100.7</v>
      </c>
      <c r="L261" s="487">
        <f t="shared" si="173"/>
        <v>96</v>
      </c>
      <c r="M261" s="487">
        <f t="shared" si="174"/>
        <v>4.7</v>
      </c>
      <c r="N261" s="481">
        <f t="shared" si="158"/>
        <v>100.7</v>
      </c>
      <c r="O261" s="481">
        <v>96</v>
      </c>
      <c r="P261" s="481">
        <v>4.7</v>
      </c>
      <c r="Q261" s="481"/>
      <c r="R261" s="481"/>
      <c r="S261" s="481"/>
      <c r="T261" s="481"/>
      <c r="U261" s="481"/>
      <c r="V261" s="481"/>
      <c r="W261" s="481"/>
      <c r="X261" s="481"/>
      <c r="Y261" s="481"/>
      <c r="Z261" s="481"/>
      <c r="AA261" s="431"/>
      <c r="AB261" s="15"/>
    </row>
    <row r="262" spans="1:31" ht="75" hidden="1">
      <c r="A262" s="8">
        <v>5</v>
      </c>
      <c r="B262" s="319" t="s">
        <v>508</v>
      </c>
      <c r="C262" s="8" t="s">
        <v>509</v>
      </c>
      <c r="D262" s="8"/>
      <c r="E262" s="8" t="s">
        <v>510</v>
      </c>
      <c r="F262" s="8" t="s">
        <v>52</v>
      </c>
      <c r="G262" s="481">
        <f>H262+I262</f>
        <v>503</v>
      </c>
      <c r="H262" s="481">
        <v>480</v>
      </c>
      <c r="I262" s="481">
        <v>23</v>
      </c>
      <c r="J262" s="487">
        <v>0</v>
      </c>
      <c r="K262" s="487">
        <f t="shared" si="172"/>
        <v>503</v>
      </c>
      <c r="L262" s="487">
        <f t="shared" si="173"/>
        <v>480</v>
      </c>
      <c r="M262" s="487">
        <f t="shared" si="174"/>
        <v>23</v>
      </c>
      <c r="N262" s="481">
        <f>O262+P262</f>
        <v>503</v>
      </c>
      <c r="O262" s="481">
        <v>480</v>
      </c>
      <c r="P262" s="481">
        <v>23</v>
      </c>
      <c r="Q262" s="481"/>
      <c r="R262" s="481"/>
      <c r="S262" s="481"/>
      <c r="T262" s="481"/>
      <c r="U262" s="481"/>
      <c r="V262" s="481"/>
      <c r="W262" s="481"/>
      <c r="X262" s="481"/>
      <c r="Y262" s="481"/>
      <c r="Z262" s="481"/>
      <c r="AA262" s="431"/>
      <c r="AB262" s="15"/>
    </row>
    <row r="263" spans="1:31" ht="75" hidden="1">
      <c r="A263" s="8">
        <v>6</v>
      </c>
      <c r="B263" s="365" t="s">
        <v>818</v>
      </c>
      <c r="C263" s="8" t="s">
        <v>511</v>
      </c>
      <c r="D263" s="8"/>
      <c r="E263" s="8" t="s">
        <v>159</v>
      </c>
      <c r="F263" s="8" t="s">
        <v>52</v>
      </c>
      <c r="G263" s="481">
        <f>H263+I263</f>
        <v>99.8</v>
      </c>
      <c r="H263" s="481">
        <v>95</v>
      </c>
      <c r="I263" s="481">
        <v>4.8</v>
      </c>
      <c r="J263" s="487">
        <v>0</v>
      </c>
      <c r="K263" s="487">
        <f t="shared" si="172"/>
        <v>99.8</v>
      </c>
      <c r="L263" s="487">
        <f t="shared" si="173"/>
        <v>95</v>
      </c>
      <c r="M263" s="487">
        <f t="shared" si="174"/>
        <v>4.8</v>
      </c>
      <c r="N263" s="481">
        <f>O263+P263</f>
        <v>99.8</v>
      </c>
      <c r="O263" s="481">
        <v>95</v>
      </c>
      <c r="P263" s="481">
        <v>4.8</v>
      </c>
      <c r="Q263" s="481"/>
      <c r="R263" s="481"/>
      <c r="S263" s="481"/>
      <c r="T263" s="481"/>
      <c r="U263" s="481"/>
      <c r="V263" s="481"/>
      <c r="W263" s="481"/>
      <c r="X263" s="481"/>
      <c r="Y263" s="481"/>
      <c r="Z263" s="481"/>
      <c r="AA263" s="431"/>
      <c r="AB263" s="15"/>
    </row>
    <row r="264" spans="1:31" ht="75" hidden="1">
      <c r="A264" s="8">
        <v>7</v>
      </c>
      <c r="B264" s="319" t="s">
        <v>512</v>
      </c>
      <c r="C264" s="8" t="s">
        <v>513</v>
      </c>
      <c r="D264" s="8"/>
      <c r="E264" s="8" t="s">
        <v>94</v>
      </c>
      <c r="F264" s="8" t="s">
        <v>53</v>
      </c>
      <c r="G264" s="481">
        <f t="shared" si="157"/>
        <v>483</v>
      </c>
      <c r="H264" s="481">
        <v>460</v>
      </c>
      <c r="I264" s="481">
        <v>23</v>
      </c>
      <c r="J264" s="431">
        <v>0</v>
      </c>
      <c r="K264" s="487">
        <f t="shared" si="172"/>
        <v>527</v>
      </c>
      <c r="L264" s="487">
        <f t="shared" si="173"/>
        <v>500</v>
      </c>
      <c r="M264" s="487">
        <f t="shared" si="174"/>
        <v>27</v>
      </c>
      <c r="N264" s="425">
        <f t="shared" si="158"/>
        <v>0</v>
      </c>
      <c r="O264" s="431"/>
      <c r="P264" s="431"/>
      <c r="Q264" s="431">
        <f>+R264+S264</f>
        <v>527</v>
      </c>
      <c r="R264" s="431">
        <v>500</v>
      </c>
      <c r="S264" s="431">
        <v>27</v>
      </c>
      <c r="T264" s="431"/>
      <c r="U264" s="431"/>
      <c r="V264" s="431"/>
      <c r="W264" s="431"/>
      <c r="X264" s="431"/>
      <c r="Y264" s="431"/>
      <c r="Z264" s="431"/>
      <c r="AA264" s="431"/>
      <c r="AB264" s="15"/>
    </row>
    <row r="265" spans="1:31" ht="75" hidden="1">
      <c r="A265" s="8">
        <v>8</v>
      </c>
      <c r="B265" s="319" t="s">
        <v>514</v>
      </c>
      <c r="C265" s="8" t="s">
        <v>515</v>
      </c>
      <c r="D265" s="8"/>
      <c r="E265" s="8" t="s">
        <v>286</v>
      </c>
      <c r="F265" s="8" t="s">
        <v>53</v>
      </c>
      <c r="G265" s="481">
        <f>H265+I265</f>
        <v>483</v>
      </c>
      <c r="H265" s="481">
        <v>460</v>
      </c>
      <c r="I265" s="481">
        <v>23</v>
      </c>
      <c r="J265" s="431">
        <v>0</v>
      </c>
      <c r="K265" s="487">
        <f t="shared" si="172"/>
        <v>527</v>
      </c>
      <c r="L265" s="487">
        <f t="shared" si="173"/>
        <v>500</v>
      </c>
      <c r="M265" s="487">
        <f t="shared" si="174"/>
        <v>27</v>
      </c>
      <c r="N265" s="425">
        <f t="shared" si="158"/>
        <v>0</v>
      </c>
      <c r="O265" s="431"/>
      <c r="P265" s="431"/>
      <c r="Q265" s="431">
        <f>+R265+S265</f>
        <v>527</v>
      </c>
      <c r="R265" s="431">
        <v>500</v>
      </c>
      <c r="S265" s="431">
        <v>27</v>
      </c>
      <c r="T265" s="431"/>
      <c r="U265" s="431"/>
      <c r="V265" s="431"/>
      <c r="W265" s="431"/>
      <c r="X265" s="431"/>
      <c r="Y265" s="431"/>
      <c r="Z265" s="431"/>
      <c r="AA265" s="431"/>
      <c r="AB265" s="15"/>
    </row>
    <row r="266" spans="1:31" ht="75" hidden="1">
      <c r="A266" s="8">
        <v>9</v>
      </c>
      <c r="B266" s="319" t="s">
        <v>516</v>
      </c>
      <c r="C266" s="8" t="s">
        <v>511</v>
      </c>
      <c r="D266" s="8"/>
      <c r="E266" s="8" t="s">
        <v>94</v>
      </c>
      <c r="F266" s="8" t="s">
        <v>53</v>
      </c>
      <c r="G266" s="481">
        <f t="shared" si="157"/>
        <v>430.5</v>
      </c>
      <c r="H266" s="481">
        <v>410</v>
      </c>
      <c r="I266" s="481">
        <v>20.5</v>
      </c>
      <c r="J266" s="431">
        <v>0</v>
      </c>
      <c r="K266" s="487">
        <f t="shared" si="172"/>
        <v>518.4</v>
      </c>
      <c r="L266" s="487">
        <f t="shared" si="173"/>
        <v>490</v>
      </c>
      <c r="M266" s="487">
        <f t="shared" si="174"/>
        <v>28.4</v>
      </c>
      <c r="N266" s="425">
        <f t="shared" si="158"/>
        <v>0</v>
      </c>
      <c r="O266" s="431"/>
      <c r="P266" s="431"/>
      <c r="Q266" s="431"/>
      <c r="R266" s="431"/>
      <c r="S266" s="431"/>
      <c r="T266" s="431">
        <f>+U266+V266</f>
        <v>518.4</v>
      </c>
      <c r="U266" s="431">
        <v>490</v>
      </c>
      <c r="V266" s="431">
        <v>28.4</v>
      </c>
      <c r="W266" s="431"/>
      <c r="X266" s="431"/>
      <c r="Y266" s="431"/>
      <c r="Z266" s="431"/>
      <c r="AA266" s="431"/>
      <c r="AB266" s="15"/>
    </row>
    <row r="267" spans="1:31" ht="75" hidden="1">
      <c r="A267" s="8">
        <v>10</v>
      </c>
      <c r="B267" s="319" t="s">
        <v>809</v>
      </c>
      <c r="C267" s="8" t="s">
        <v>334</v>
      </c>
      <c r="D267" s="8"/>
      <c r="E267" s="8" t="s">
        <v>94</v>
      </c>
      <c r="F267" s="8" t="s">
        <v>53</v>
      </c>
      <c r="G267" s="481">
        <f t="shared" si="157"/>
        <v>430.5</v>
      </c>
      <c r="H267" s="481">
        <v>410</v>
      </c>
      <c r="I267" s="481">
        <v>20.5</v>
      </c>
      <c r="J267" s="431">
        <v>0</v>
      </c>
      <c r="K267" s="487">
        <f t="shared" si="172"/>
        <v>474</v>
      </c>
      <c r="L267" s="487">
        <f t="shared" si="173"/>
        <v>450</v>
      </c>
      <c r="M267" s="487">
        <f t="shared" si="174"/>
        <v>24</v>
      </c>
      <c r="N267" s="425">
        <f t="shared" si="158"/>
        <v>0</v>
      </c>
      <c r="O267" s="431"/>
      <c r="P267" s="431"/>
      <c r="Q267" s="431">
        <f>+R267+S267</f>
        <v>474</v>
      </c>
      <c r="R267" s="431">
        <v>450</v>
      </c>
      <c r="S267" s="431">
        <v>24</v>
      </c>
      <c r="T267" s="431"/>
      <c r="U267" s="431"/>
      <c r="V267" s="431"/>
      <c r="W267" s="431"/>
      <c r="X267" s="431"/>
      <c r="Y267" s="431"/>
      <c r="Z267" s="431"/>
      <c r="AA267" s="431"/>
      <c r="AB267" s="15"/>
    </row>
    <row r="268" spans="1:31" ht="75" hidden="1">
      <c r="A268" s="8">
        <v>11</v>
      </c>
      <c r="B268" s="365" t="s">
        <v>819</v>
      </c>
      <c r="C268" s="364" t="s">
        <v>334</v>
      </c>
      <c r="D268" s="8"/>
      <c r="E268" s="8" t="s">
        <v>159</v>
      </c>
      <c r="F268" s="8" t="s">
        <v>53</v>
      </c>
      <c r="G268" s="481">
        <f t="shared" si="157"/>
        <v>420</v>
      </c>
      <c r="H268" s="481">
        <v>400</v>
      </c>
      <c r="I268" s="481">
        <v>20</v>
      </c>
      <c r="J268" s="431">
        <v>0</v>
      </c>
      <c r="K268" s="487">
        <f t="shared" si="172"/>
        <v>211</v>
      </c>
      <c r="L268" s="487">
        <f t="shared" si="173"/>
        <v>200</v>
      </c>
      <c r="M268" s="487">
        <f t="shared" si="174"/>
        <v>11</v>
      </c>
      <c r="N268" s="425">
        <f t="shared" si="158"/>
        <v>0</v>
      </c>
      <c r="O268" s="431"/>
      <c r="P268" s="431"/>
      <c r="Q268" s="431">
        <f>+R268+S268</f>
        <v>211</v>
      </c>
      <c r="R268" s="431">
        <v>200</v>
      </c>
      <c r="S268" s="431">
        <v>11</v>
      </c>
      <c r="T268" s="431"/>
      <c r="U268" s="431"/>
      <c r="V268" s="431"/>
      <c r="W268" s="431"/>
      <c r="X268" s="431"/>
      <c r="Y268" s="431"/>
      <c r="Z268" s="431"/>
      <c r="AA268" s="431"/>
      <c r="AB268" s="15"/>
    </row>
    <row r="269" spans="1:31" ht="75" hidden="1">
      <c r="A269" s="423">
        <v>12</v>
      </c>
      <c r="B269" s="365" t="s">
        <v>820</v>
      </c>
      <c r="C269" s="8" t="s">
        <v>511</v>
      </c>
      <c r="D269" s="8"/>
      <c r="E269" s="8" t="s">
        <v>159</v>
      </c>
      <c r="F269" s="8" t="s">
        <v>53</v>
      </c>
      <c r="G269" s="481">
        <f t="shared" si="157"/>
        <v>420</v>
      </c>
      <c r="H269" s="481">
        <v>400</v>
      </c>
      <c r="I269" s="481">
        <v>20</v>
      </c>
      <c r="J269" s="431">
        <v>0</v>
      </c>
      <c r="K269" s="487">
        <f t="shared" si="172"/>
        <v>315.14000000000004</v>
      </c>
      <c r="L269" s="487">
        <f t="shared" si="173"/>
        <v>298.54000000000002</v>
      </c>
      <c r="M269" s="487">
        <f t="shared" si="174"/>
        <v>16.600000000000001</v>
      </c>
      <c r="N269" s="425">
        <f t="shared" si="158"/>
        <v>0</v>
      </c>
      <c r="O269" s="431"/>
      <c r="P269" s="431"/>
      <c r="Q269" s="431">
        <f>+R269+S269</f>
        <v>315.14000000000004</v>
      </c>
      <c r="R269" s="431">
        <v>298.54000000000002</v>
      </c>
      <c r="S269" s="431">
        <v>16.600000000000001</v>
      </c>
      <c r="T269" s="431"/>
      <c r="U269" s="431"/>
      <c r="V269" s="431"/>
      <c r="W269" s="431"/>
      <c r="X269" s="431"/>
      <c r="Y269" s="431"/>
      <c r="Z269" s="431"/>
      <c r="AA269" s="431"/>
      <c r="AB269" s="15"/>
    </row>
    <row r="270" spans="1:31" ht="75" hidden="1">
      <c r="A270" s="8">
        <v>13</v>
      </c>
      <c r="B270" s="319" t="s">
        <v>517</v>
      </c>
      <c r="C270" s="8" t="s">
        <v>506</v>
      </c>
      <c r="D270" s="8"/>
      <c r="E270" s="8" t="s">
        <v>159</v>
      </c>
      <c r="F270" s="8" t="s">
        <v>53</v>
      </c>
      <c r="G270" s="481">
        <f t="shared" si="157"/>
        <v>420</v>
      </c>
      <c r="H270" s="481">
        <v>400</v>
      </c>
      <c r="I270" s="481">
        <v>20</v>
      </c>
      <c r="J270" s="431">
        <v>0</v>
      </c>
      <c r="K270" s="487">
        <f t="shared" si="172"/>
        <v>632</v>
      </c>
      <c r="L270" s="487">
        <f t="shared" si="173"/>
        <v>600</v>
      </c>
      <c r="M270" s="487">
        <f t="shared" si="174"/>
        <v>32</v>
      </c>
      <c r="N270" s="425">
        <f t="shared" si="158"/>
        <v>0</v>
      </c>
      <c r="O270" s="431"/>
      <c r="P270" s="431"/>
      <c r="Q270" s="431">
        <f>+R270+S270</f>
        <v>632</v>
      </c>
      <c r="R270" s="431">
        <v>600</v>
      </c>
      <c r="S270" s="431">
        <v>32</v>
      </c>
      <c r="T270" s="431"/>
      <c r="U270" s="431"/>
      <c r="V270" s="431"/>
      <c r="W270" s="431"/>
      <c r="X270" s="431"/>
      <c r="Y270" s="431"/>
      <c r="Z270" s="431"/>
      <c r="AA270" s="431"/>
      <c r="AB270" s="15"/>
    </row>
    <row r="271" spans="1:31" ht="30" hidden="1">
      <c r="A271" s="8">
        <v>14</v>
      </c>
      <c r="B271" s="319" t="s">
        <v>518</v>
      </c>
      <c r="C271" s="8" t="s">
        <v>502</v>
      </c>
      <c r="D271" s="8"/>
      <c r="E271" s="8" t="s">
        <v>519</v>
      </c>
      <c r="F271" s="8" t="s">
        <v>53</v>
      </c>
      <c r="G271" s="481">
        <f t="shared" si="157"/>
        <v>157.5</v>
      </c>
      <c r="H271" s="481">
        <v>150</v>
      </c>
      <c r="I271" s="481">
        <v>7.5</v>
      </c>
      <c r="J271" s="431">
        <v>0</v>
      </c>
      <c r="K271" s="487">
        <f t="shared" si="172"/>
        <v>0</v>
      </c>
      <c r="L271" s="487">
        <f t="shared" si="173"/>
        <v>0</v>
      </c>
      <c r="M271" s="487">
        <f t="shared" si="174"/>
        <v>0</v>
      </c>
      <c r="N271" s="425">
        <f t="shared" si="158"/>
        <v>0</v>
      </c>
      <c r="O271" s="431"/>
      <c r="P271" s="431"/>
      <c r="Q271" s="431"/>
      <c r="R271" s="431"/>
      <c r="S271" s="431"/>
      <c r="T271" s="431"/>
      <c r="U271" s="431"/>
      <c r="V271" s="431"/>
      <c r="W271" s="431">
        <f>+X271+Y271</f>
        <v>124.89</v>
      </c>
      <c r="X271" s="431">
        <v>120</v>
      </c>
      <c r="Y271" s="431">
        <v>4.8899999999999997</v>
      </c>
      <c r="Z271" s="431"/>
      <c r="AA271" s="431"/>
      <c r="AB271" s="15"/>
    </row>
    <row r="272" spans="1:31" ht="30" hidden="1">
      <c r="A272" s="8">
        <v>15</v>
      </c>
      <c r="B272" s="488" t="s">
        <v>520</v>
      </c>
      <c r="C272" s="8" t="s">
        <v>502</v>
      </c>
      <c r="D272" s="8"/>
      <c r="E272" s="8" t="s">
        <v>521</v>
      </c>
      <c r="F272" s="8" t="s">
        <v>53</v>
      </c>
      <c r="G272" s="425">
        <f t="shared" si="157"/>
        <v>210</v>
      </c>
      <c r="H272" s="425">
        <v>200</v>
      </c>
      <c r="I272" s="425">
        <v>10</v>
      </c>
      <c r="J272" s="431">
        <v>0</v>
      </c>
      <c r="K272" s="487">
        <f t="shared" si="172"/>
        <v>0</v>
      </c>
      <c r="L272" s="487">
        <f t="shared" si="173"/>
        <v>0</v>
      </c>
      <c r="M272" s="487">
        <f t="shared" si="174"/>
        <v>0</v>
      </c>
      <c r="N272" s="425">
        <f t="shared" si="158"/>
        <v>0</v>
      </c>
      <c r="O272" s="431"/>
      <c r="P272" s="431"/>
      <c r="Q272" s="431"/>
      <c r="R272" s="431"/>
      <c r="S272" s="431"/>
      <c r="T272" s="431"/>
      <c r="U272" s="431"/>
      <c r="V272" s="431"/>
      <c r="W272" s="431"/>
      <c r="X272" s="431"/>
      <c r="Y272" s="431"/>
      <c r="Z272" s="431"/>
      <c r="AA272" s="431"/>
      <c r="AB272" s="15"/>
    </row>
    <row r="273" spans="1:28" ht="30" hidden="1">
      <c r="A273" s="8">
        <v>16</v>
      </c>
      <c r="B273" s="488" t="s">
        <v>522</v>
      </c>
      <c r="C273" s="8" t="s">
        <v>515</v>
      </c>
      <c r="D273" s="8"/>
      <c r="E273" s="8" t="s">
        <v>523</v>
      </c>
      <c r="F273" s="8" t="s">
        <v>53</v>
      </c>
      <c r="G273" s="481">
        <f t="shared" si="157"/>
        <v>52.5</v>
      </c>
      <c r="H273" s="481">
        <v>50</v>
      </c>
      <c r="I273" s="481">
        <v>2.5</v>
      </c>
      <c r="J273" s="431">
        <v>0</v>
      </c>
      <c r="K273" s="487">
        <f t="shared" si="172"/>
        <v>0</v>
      </c>
      <c r="L273" s="487">
        <f t="shared" si="173"/>
        <v>0</v>
      </c>
      <c r="M273" s="487">
        <f t="shared" si="174"/>
        <v>0</v>
      </c>
      <c r="N273" s="425">
        <f t="shared" si="158"/>
        <v>0</v>
      </c>
      <c r="O273" s="431"/>
      <c r="P273" s="431"/>
      <c r="Q273" s="431"/>
      <c r="R273" s="431"/>
      <c r="S273" s="431"/>
      <c r="T273" s="431"/>
      <c r="U273" s="431"/>
      <c r="V273" s="431"/>
      <c r="W273" s="431"/>
      <c r="X273" s="431"/>
      <c r="Y273" s="431"/>
      <c r="Z273" s="431"/>
      <c r="AA273" s="431"/>
      <c r="AB273" s="15"/>
    </row>
    <row r="274" spans="1:28" ht="30" hidden="1">
      <c r="A274" s="8">
        <v>17</v>
      </c>
      <c r="B274" s="319" t="s">
        <v>524</v>
      </c>
      <c r="C274" s="8" t="s">
        <v>513</v>
      </c>
      <c r="D274" s="8"/>
      <c r="E274" s="8" t="s">
        <v>525</v>
      </c>
      <c r="F274" s="8" t="s">
        <v>53</v>
      </c>
      <c r="G274" s="425">
        <f t="shared" si="157"/>
        <v>210</v>
      </c>
      <c r="H274" s="425">
        <v>200</v>
      </c>
      <c r="I274" s="425">
        <v>10</v>
      </c>
      <c r="J274" s="431">
        <v>0</v>
      </c>
      <c r="K274" s="487">
        <f t="shared" si="172"/>
        <v>477</v>
      </c>
      <c r="L274" s="487">
        <f t="shared" si="173"/>
        <v>450</v>
      </c>
      <c r="M274" s="487">
        <f t="shared" si="174"/>
        <v>27</v>
      </c>
      <c r="N274" s="425">
        <f t="shared" si="158"/>
        <v>0</v>
      </c>
      <c r="O274" s="431"/>
      <c r="P274" s="431"/>
      <c r="Q274" s="431"/>
      <c r="R274" s="431"/>
      <c r="S274" s="431"/>
      <c r="T274" s="431">
        <f>+U274+V274</f>
        <v>477</v>
      </c>
      <c r="U274" s="431">
        <v>450</v>
      </c>
      <c r="V274" s="431">
        <v>27</v>
      </c>
      <c r="W274" s="431"/>
      <c r="X274" s="431"/>
      <c r="Y274" s="431"/>
      <c r="Z274" s="431"/>
      <c r="AA274" s="431"/>
      <c r="AB274" s="15"/>
    </row>
    <row r="275" spans="1:28" ht="75" hidden="1">
      <c r="A275" s="8">
        <v>18</v>
      </c>
      <c r="B275" s="365" t="s">
        <v>821</v>
      </c>
      <c r="C275" s="364" t="s">
        <v>334</v>
      </c>
      <c r="D275" s="8"/>
      <c r="E275" s="8" t="s">
        <v>159</v>
      </c>
      <c r="F275" s="8" t="s">
        <v>54</v>
      </c>
      <c r="G275" s="481">
        <f>H275+I275</f>
        <v>452.5</v>
      </c>
      <c r="H275" s="481">
        <v>431</v>
      </c>
      <c r="I275" s="481">
        <v>21.5</v>
      </c>
      <c r="J275" s="431">
        <v>0</v>
      </c>
      <c r="K275" s="487">
        <f t="shared" si="172"/>
        <v>775.3</v>
      </c>
      <c r="L275" s="487">
        <f t="shared" si="173"/>
        <v>732.9</v>
      </c>
      <c r="M275" s="487">
        <f t="shared" si="174"/>
        <v>42.4</v>
      </c>
      <c r="N275" s="425">
        <f t="shared" si="158"/>
        <v>0</v>
      </c>
      <c r="O275" s="431"/>
      <c r="P275" s="431"/>
      <c r="Q275" s="431"/>
      <c r="R275" s="431"/>
      <c r="S275" s="431"/>
      <c r="T275" s="431">
        <f>+U275+V275</f>
        <v>775.3</v>
      </c>
      <c r="U275" s="431">
        <v>732.9</v>
      </c>
      <c r="V275" s="431">
        <v>42.4</v>
      </c>
      <c r="W275" s="431"/>
      <c r="X275" s="431"/>
      <c r="Y275" s="431"/>
      <c r="Z275" s="431"/>
      <c r="AA275" s="431"/>
      <c r="AB275" s="15"/>
    </row>
    <row r="276" spans="1:28" ht="75" hidden="1">
      <c r="A276" s="423">
        <v>19</v>
      </c>
      <c r="B276" s="365" t="s">
        <v>822</v>
      </c>
      <c r="C276" s="8" t="s">
        <v>511</v>
      </c>
      <c r="D276" s="8"/>
      <c r="E276" s="8" t="s">
        <v>159</v>
      </c>
      <c r="F276" s="8" t="s">
        <v>54</v>
      </c>
      <c r="G276" s="481">
        <f t="shared" si="157"/>
        <v>420</v>
      </c>
      <c r="H276" s="481">
        <v>400</v>
      </c>
      <c r="I276" s="481">
        <v>20</v>
      </c>
      <c r="J276" s="431">
        <v>0</v>
      </c>
      <c r="K276" s="487">
        <f t="shared" si="172"/>
        <v>0</v>
      </c>
      <c r="L276" s="487">
        <f t="shared" si="173"/>
        <v>0</v>
      </c>
      <c r="M276" s="487">
        <f t="shared" si="174"/>
        <v>0</v>
      </c>
      <c r="N276" s="425">
        <f t="shared" si="158"/>
        <v>0</v>
      </c>
      <c r="O276" s="431"/>
      <c r="P276" s="431"/>
      <c r="Q276" s="431"/>
      <c r="R276" s="431"/>
      <c r="S276" s="431"/>
      <c r="T276" s="431"/>
      <c r="U276" s="431"/>
      <c r="V276" s="431"/>
      <c r="W276" s="431">
        <f>+X276+Y276</f>
        <v>520.37</v>
      </c>
      <c r="X276" s="431">
        <v>500</v>
      </c>
      <c r="Y276" s="431">
        <v>20.37</v>
      </c>
      <c r="Z276" s="431"/>
      <c r="AA276" s="431"/>
      <c r="AB276" s="15"/>
    </row>
    <row r="277" spans="1:28" ht="75" hidden="1">
      <c r="A277" s="8">
        <v>20</v>
      </c>
      <c r="B277" s="319" t="s">
        <v>526</v>
      </c>
      <c r="C277" s="8" t="s">
        <v>515</v>
      </c>
      <c r="D277" s="8"/>
      <c r="E277" s="8" t="s">
        <v>527</v>
      </c>
      <c r="F277" s="8" t="s">
        <v>54</v>
      </c>
      <c r="G277" s="481">
        <f t="shared" si="157"/>
        <v>420</v>
      </c>
      <c r="H277" s="481">
        <v>400</v>
      </c>
      <c r="I277" s="481">
        <v>20</v>
      </c>
      <c r="J277" s="431">
        <v>0</v>
      </c>
      <c r="K277" s="487">
        <f t="shared" si="172"/>
        <v>687.5</v>
      </c>
      <c r="L277" s="487">
        <f t="shared" si="173"/>
        <v>650</v>
      </c>
      <c r="M277" s="487">
        <f t="shared" si="174"/>
        <v>37.5</v>
      </c>
      <c r="N277" s="425">
        <f t="shared" si="158"/>
        <v>0</v>
      </c>
      <c r="O277" s="431"/>
      <c r="P277" s="431"/>
      <c r="Q277" s="431"/>
      <c r="R277" s="431"/>
      <c r="S277" s="431"/>
      <c r="T277" s="431">
        <f>+U277+V277</f>
        <v>687.5</v>
      </c>
      <c r="U277" s="431">
        <v>650</v>
      </c>
      <c r="V277" s="431">
        <v>37.5</v>
      </c>
      <c r="W277" s="431"/>
      <c r="X277" s="431"/>
      <c r="Y277" s="431"/>
      <c r="Z277" s="431"/>
      <c r="AA277" s="431"/>
      <c r="AB277" s="15"/>
    </row>
    <row r="278" spans="1:28" ht="30" hidden="1">
      <c r="A278" s="8">
        <v>21</v>
      </c>
      <c r="B278" s="319" t="s">
        <v>528</v>
      </c>
      <c r="C278" s="8" t="s">
        <v>529</v>
      </c>
      <c r="D278" s="8"/>
      <c r="E278" s="8" t="s">
        <v>530</v>
      </c>
      <c r="F278" s="8" t="s">
        <v>54</v>
      </c>
      <c r="G278" s="425">
        <f t="shared" si="157"/>
        <v>313.39999999999998</v>
      </c>
      <c r="H278" s="425">
        <v>300</v>
      </c>
      <c r="I278" s="425">
        <v>13.4</v>
      </c>
      <c r="J278" s="431">
        <v>0</v>
      </c>
      <c r="K278" s="487">
        <f t="shared" si="172"/>
        <v>0</v>
      </c>
      <c r="L278" s="487">
        <f t="shared" si="173"/>
        <v>0</v>
      </c>
      <c r="M278" s="487">
        <f t="shared" si="174"/>
        <v>0</v>
      </c>
      <c r="N278" s="425">
        <f t="shared" si="158"/>
        <v>0</v>
      </c>
      <c r="O278" s="431"/>
      <c r="P278" s="431"/>
      <c r="Q278" s="431"/>
      <c r="R278" s="431"/>
      <c r="S278" s="431"/>
      <c r="T278" s="431"/>
      <c r="U278" s="431"/>
      <c r="V278" s="431"/>
      <c r="W278" s="431">
        <f>+X278+Y278</f>
        <v>313.39999999999998</v>
      </c>
      <c r="X278" s="431">
        <v>300</v>
      </c>
      <c r="Y278" s="431">
        <v>13.4</v>
      </c>
      <c r="Z278" s="431"/>
      <c r="AA278" s="431"/>
      <c r="AB278" s="15"/>
    </row>
    <row r="279" spans="1:28" ht="30" hidden="1">
      <c r="A279" s="8">
        <v>22</v>
      </c>
      <c r="B279" s="319" t="s">
        <v>531</v>
      </c>
      <c r="C279" s="8" t="s">
        <v>509</v>
      </c>
      <c r="D279" s="8"/>
      <c r="E279" s="8" t="s">
        <v>532</v>
      </c>
      <c r="F279" s="8" t="s">
        <v>54</v>
      </c>
      <c r="G279" s="481">
        <f t="shared" si="157"/>
        <v>262.5</v>
      </c>
      <c r="H279" s="481">
        <v>250</v>
      </c>
      <c r="I279" s="481">
        <v>12.5</v>
      </c>
      <c r="J279" s="431">
        <v>0</v>
      </c>
      <c r="K279" s="487">
        <f t="shared" si="172"/>
        <v>0</v>
      </c>
      <c r="L279" s="487">
        <f t="shared" si="173"/>
        <v>0</v>
      </c>
      <c r="M279" s="487">
        <f t="shared" si="174"/>
        <v>0</v>
      </c>
      <c r="N279" s="425">
        <f t="shared" si="158"/>
        <v>0</v>
      </c>
      <c r="O279" s="431"/>
      <c r="P279" s="431"/>
      <c r="Q279" s="431"/>
      <c r="R279" s="431"/>
      <c r="S279" s="431"/>
      <c r="T279" s="431"/>
      <c r="U279" s="431"/>
      <c r="V279" s="431"/>
      <c r="W279" s="431">
        <f>+X279+Y279</f>
        <v>262.5</v>
      </c>
      <c r="X279" s="431">
        <v>250</v>
      </c>
      <c r="Y279" s="431">
        <v>12.5</v>
      </c>
      <c r="Z279" s="431"/>
      <c r="AA279" s="431"/>
      <c r="AB279" s="15"/>
    </row>
    <row r="280" spans="1:28" ht="30" hidden="1">
      <c r="A280" s="8">
        <v>23</v>
      </c>
      <c r="B280" s="365" t="s">
        <v>810</v>
      </c>
      <c r="C280" s="364" t="s">
        <v>334</v>
      </c>
      <c r="D280" s="8"/>
      <c r="E280" s="8" t="s">
        <v>533</v>
      </c>
      <c r="F280" s="8" t="s">
        <v>54</v>
      </c>
      <c r="G280" s="425">
        <f t="shared" si="157"/>
        <v>315</v>
      </c>
      <c r="H280" s="425">
        <v>300</v>
      </c>
      <c r="I280" s="425">
        <v>15</v>
      </c>
      <c r="J280" s="431">
        <v>0</v>
      </c>
      <c r="K280" s="487">
        <f t="shared" si="172"/>
        <v>0</v>
      </c>
      <c r="L280" s="487">
        <f t="shared" si="173"/>
        <v>0</v>
      </c>
      <c r="M280" s="487">
        <f t="shared" si="174"/>
        <v>0</v>
      </c>
      <c r="N280" s="425">
        <f t="shared" si="158"/>
        <v>0</v>
      </c>
      <c r="O280" s="431"/>
      <c r="P280" s="431"/>
      <c r="Q280" s="431"/>
      <c r="R280" s="431"/>
      <c r="S280" s="431"/>
      <c r="T280" s="431"/>
      <c r="U280" s="431"/>
      <c r="V280" s="431"/>
      <c r="W280" s="431">
        <f>+X280+Y280</f>
        <v>314.31</v>
      </c>
      <c r="X280" s="431">
        <v>309.81</v>
      </c>
      <c r="Y280" s="431">
        <v>4.5</v>
      </c>
      <c r="Z280" s="431"/>
      <c r="AA280" s="431"/>
      <c r="AB280" s="15"/>
    </row>
    <row r="281" spans="1:28" ht="60" hidden="1">
      <c r="A281" s="8">
        <v>24</v>
      </c>
      <c r="B281" s="488" t="s">
        <v>534</v>
      </c>
      <c r="C281" s="8" t="s">
        <v>509</v>
      </c>
      <c r="D281" s="8"/>
      <c r="E281" s="20" t="s">
        <v>535</v>
      </c>
      <c r="F281" s="8" t="s">
        <v>54</v>
      </c>
      <c r="G281" s="481">
        <f t="shared" si="157"/>
        <v>420</v>
      </c>
      <c r="H281" s="481">
        <v>400</v>
      </c>
      <c r="I281" s="481">
        <v>20</v>
      </c>
      <c r="J281" s="431">
        <v>0</v>
      </c>
      <c r="K281" s="487">
        <f t="shared" si="172"/>
        <v>0</v>
      </c>
      <c r="L281" s="487">
        <f t="shared" si="173"/>
        <v>0</v>
      </c>
      <c r="M281" s="487">
        <f t="shared" si="174"/>
        <v>0</v>
      </c>
      <c r="N281" s="425">
        <f t="shared" si="158"/>
        <v>0</v>
      </c>
      <c r="O281" s="431"/>
      <c r="P281" s="431"/>
      <c r="Q281" s="431"/>
      <c r="R281" s="431"/>
      <c r="S281" s="431"/>
      <c r="T281" s="431"/>
      <c r="U281" s="431"/>
      <c r="V281" s="431"/>
      <c r="W281" s="431"/>
      <c r="X281" s="431"/>
      <c r="Y281" s="431"/>
      <c r="Z281" s="431"/>
      <c r="AA281" s="431"/>
      <c r="AB281" s="15"/>
    </row>
    <row r="282" spans="1:28" ht="30" hidden="1">
      <c r="A282" s="8">
        <v>25</v>
      </c>
      <c r="B282" s="319" t="s">
        <v>536</v>
      </c>
      <c r="C282" s="8" t="s">
        <v>515</v>
      </c>
      <c r="D282" s="8"/>
      <c r="E282" s="8" t="s">
        <v>537</v>
      </c>
      <c r="F282" s="8" t="s">
        <v>54</v>
      </c>
      <c r="G282" s="425">
        <f t="shared" si="157"/>
        <v>210</v>
      </c>
      <c r="H282" s="425">
        <v>200</v>
      </c>
      <c r="I282" s="425">
        <v>10</v>
      </c>
      <c r="J282" s="431">
        <v>0</v>
      </c>
      <c r="K282" s="487">
        <f t="shared" si="172"/>
        <v>264.3</v>
      </c>
      <c r="L282" s="487">
        <f t="shared" si="173"/>
        <v>250</v>
      </c>
      <c r="M282" s="487">
        <f t="shared" si="174"/>
        <v>14.3</v>
      </c>
      <c r="N282" s="425">
        <f t="shared" si="158"/>
        <v>0</v>
      </c>
      <c r="O282" s="431"/>
      <c r="P282" s="431"/>
      <c r="Q282" s="431"/>
      <c r="R282" s="431"/>
      <c r="S282" s="431"/>
      <c r="T282" s="431">
        <f>+U282+V282</f>
        <v>264.3</v>
      </c>
      <c r="U282" s="431">
        <v>250</v>
      </c>
      <c r="V282" s="431">
        <v>14.3</v>
      </c>
      <c r="W282" s="431"/>
      <c r="X282" s="431"/>
      <c r="Y282" s="431"/>
      <c r="Z282" s="431"/>
      <c r="AA282" s="431"/>
      <c r="AB282" s="15"/>
    </row>
    <row r="283" spans="1:28" ht="30" hidden="1">
      <c r="A283" s="8">
        <v>26</v>
      </c>
      <c r="B283" s="488" t="s">
        <v>538</v>
      </c>
      <c r="C283" s="8" t="s">
        <v>506</v>
      </c>
      <c r="D283" s="8"/>
      <c r="E283" s="8" t="s">
        <v>539</v>
      </c>
      <c r="F283" s="8" t="s">
        <v>54</v>
      </c>
      <c r="G283" s="425">
        <f t="shared" si="157"/>
        <v>210</v>
      </c>
      <c r="H283" s="425">
        <v>200</v>
      </c>
      <c r="I283" s="425">
        <v>10</v>
      </c>
      <c r="J283" s="431">
        <v>0</v>
      </c>
      <c r="K283" s="487">
        <f t="shared" si="172"/>
        <v>0</v>
      </c>
      <c r="L283" s="487">
        <f t="shared" si="173"/>
        <v>0</v>
      </c>
      <c r="M283" s="487">
        <f t="shared" si="174"/>
        <v>0</v>
      </c>
      <c r="N283" s="425">
        <f t="shared" si="158"/>
        <v>0</v>
      </c>
      <c r="O283" s="431"/>
      <c r="P283" s="431"/>
      <c r="Q283" s="431"/>
      <c r="R283" s="431"/>
      <c r="S283" s="431"/>
      <c r="T283" s="431"/>
      <c r="U283" s="431"/>
      <c r="V283" s="431"/>
      <c r="W283" s="431"/>
      <c r="X283" s="431"/>
      <c r="Y283" s="431"/>
      <c r="Z283" s="431"/>
      <c r="AA283" s="431"/>
      <c r="AB283" s="15"/>
    </row>
    <row r="284" spans="1:28" ht="75" hidden="1">
      <c r="A284" s="8">
        <v>27</v>
      </c>
      <c r="B284" s="365" t="s">
        <v>823</v>
      </c>
      <c r="C284" s="8" t="s">
        <v>334</v>
      </c>
      <c r="D284" s="8"/>
      <c r="E284" s="8" t="s">
        <v>159</v>
      </c>
      <c r="F284" s="8" t="s">
        <v>55</v>
      </c>
      <c r="G284" s="425">
        <f t="shared" si="157"/>
        <v>525</v>
      </c>
      <c r="H284" s="425">
        <v>500</v>
      </c>
      <c r="I284" s="425">
        <v>25</v>
      </c>
      <c r="J284" s="431">
        <v>0</v>
      </c>
      <c r="K284" s="487">
        <f t="shared" si="172"/>
        <v>0</v>
      </c>
      <c r="L284" s="487">
        <f t="shared" si="173"/>
        <v>0</v>
      </c>
      <c r="M284" s="487">
        <f t="shared" si="174"/>
        <v>0</v>
      </c>
      <c r="N284" s="425">
        <f t="shared" si="158"/>
        <v>0</v>
      </c>
      <c r="O284" s="431"/>
      <c r="P284" s="431"/>
      <c r="Q284" s="431"/>
      <c r="R284" s="431"/>
      <c r="S284" s="431"/>
      <c r="T284" s="431"/>
      <c r="U284" s="431"/>
      <c r="V284" s="431"/>
      <c r="W284" s="431">
        <f>+X284+Y284</f>
        <v>499.55</v>
      </c>
      <c r="X284" s="431">
        <v>480</v>
      </c>
      <c r="Y284" s="431">
        <v>19.55</v>
      </c>
      <c r="Z284" s="431"/>
      <c r="AA284" s="431"/>
      <c r="AB284" s="15"/>
    </row>
    <row r="285" spans="1:28" ht="75" hidden="1">
      <c r="A285" s="8">
        <v>28</v>
      </c>
      <c r="B285" s="365" t="s">
        <v>824</v>
      </c>
      <c r="C285" s="8" t="s">
        <v>511</v>
      </c>
      <c r="D285" s="8"/>
      <c r="E285" s="8" t="s">
        <v>159</v>
      </c>
      <c r="F285" s="8">
        <v>2025</v>
      </c>
      <c r="G285" s="425">
        <f t="shared" si="157"/>
        <v>525</v>
      </c>
      <c r="H285" s="425">
        <v>500</v>
      </c>
      <c r="I285" s="425">
        <v>25</v>
      </c>
      <c r="J285" s="431">
        <v>0</v>
      </c>
      <c r="K285" s="487">
        <f t="shared" si="172"/>
        <v>0</v>
      </c>
      <c r="L285" s="487">
        <f t="shared" si="173"/>
        <v>0</v>
      </c>
      <c r="M285" s="487">
        <f t="shared" si="174"/>
        <v>0</v>
      </c>
      <c r="N285" s="425">
        <f t="shared" si="158"/>
        <v>0</v>
      </c>
      <c r="O285" s="431"/>
      <c r="P285" s="431"/>
      <c r="Q285" s="431"/>
      <c r="R285" s="431"/>
      <c r="S285" s="431"/>
      <c r="T285" s="431"/>
      <c r="U285" s="431"/>
      <c r="V285" s="431"/>
      <c r="W285" s="425">
        <f t="shared" ref="W285" si="176">X285+Y285</f>
        <v>525</v>
      </c>
      <c r="X285" s="425">
        <v>500</v>
      </c>
      <c r="Y285" s="425">
        <v>25</v>
      </c>
      <c r="Z285" s="431"/>
      <c r="AA285" s="431"/>
      <c r="AB285" s="15"/>
    </row>
    <row r="286" spans="1:28" ht="30" hidden="1">
      <c r="A286" s="8">
        <v>29</v>
      </c>
      <c r="B286" s="488" t="s">
        <v>540</v>
      </c>
      <c r="C286" s="8" t="s">
        <v>529</v>
      </c>
      <c r="D286" s="8"/>
      <c r="E286" s="8" t="s">
        <v>811</v>
      </c>
      <c r="F286" s="8" t="s">
        <v>55</v>
      </c>
      <c r="G286" s="481">
        <f t="shared" si="157"/>
        <v>430.5</v>
      </c>
      <c r="H286" s="481">
        <v>410</v>
      </c>
      <c r="I286" s="481">
        <v>20.5</v>
      </c>
      <c r="J286" s="431">
        <v>0</v>
      </c>
      <c r="K286" s="487">
        <f t="shared" si="172"/>
        <v>0</v>
      </c>
      <c r="L286" s="487">
        <f t="shared" si="173"/>
        <v>0</v>
      </c>
      <c r="M286" s="487">
        <f t="shared" si="174"/>
        <v>0</v>
      </c>
      <c r="N286" s="425">
        <f t="shared" si="158"/>
        <v>0</v>
      </c>
      <c r="O286" s="431"/>
      <c r="P286" s="431"/>
      <c r="Q286" s="431"/>
      <c r="R286" s="431"/>
      <c r="S286" s="431"/>
      <c r="T286" s="431"/>
      <c r="U286" s="431"/>
      <c r="V286" s="431"/>
      <c r="W286" s="431"/>
      <c r="X286" s="431"/>
      <c r="Y286" s="431"/>
      <c r="Z286" s="431"/>
      <c r="AA286" s="431"/>
      <c r="AB286" s="15"/>
    </row>
    <row r="287" spans="1:28" ht="30" hidden="1">
      <c r="A287" s="8">
        <v>30</v>
      </c>
      <c r="B287" s="319" t="s">
        <v>541</v>
      </c>
      <c r="C287" s="8" t="s">
        <v>509</v>
      </c>
      <c r="D287" s="8"/>
      <c r="E287" s="8" t="s">
        <v>812</v>
      </c>
      <c r="F287" s="8" t="s">
        <v>55</v>
      </c>
      <c r="G287" s="481">
        <f t="shared" si="157"/>
        <v>430.5</v>
      </c>
      <c r="H287" s="481">
        <v>410</v>
      </c>
      <c r="I287" s="481">
        <v>20.5</v>
      </c>
      <c r="J287" s="431">
        <v>0</v>
      </c>
      <c r="K287" s="487">
        <f t="shared" si="172"/>
        <v>0</v>
      </c>
      <c r="L287" s="487">
        <f t="shared" si="173"/>
        <v>0</v>
      </c>
      <c r="M287" s="487">
        <f t="shared" si="174"/>
        <v>0</v>
      </c>
      <c r="N287" s="425">
        <f t="shared" si="158"/>
        <v>0</v>
      </c>
      <c r="O287" s="431"/>
      <c r="P287" s="431"/>
      <c r="Q287" s="431"/>
      <c r="R287" s="431"/>
      <c r="S287" s="431"/>
      <c r="T287" s="431"/>
      <c r="U287" s="431"/>
      <c r="V287" s="431"/>
      <c r="W287" s="431">
        <f>+X287+Y287</f>
        <v>499.55</v>
      </c>
      <c r="X287" s="431">
        <v>480</v>
      </c>
      <c r="Y287" s="431">
        <v>19.55</v>
      </c>
      <c r="Z287" s="431"/>
      <c r="AA287" s="431"/>
      <c r="AB287" s="15"/>
    </row>
    <row r="288" spans="1:28" ht="75" hidden="1">
      <c r="A288" s="8">
        <v>31</v>
      </c>
      <c r="B288" s="488" t="s">
        <v>542</v>
      </c>
      <c r="C288" s="8" t="s">
        <v>502</v>
      </c>
      <c r="D288" s="8"/>
      <c r="E288" s="8" t="s">
        <v>510</v>
      </c>
      <c r="F288" s="8" t="s">
        <v>55</v>
      </c>
      <c r="G288" s="481">
        <f t="shared" si="157"/>
        <v>336</v>
      </c>
      <c r="H288" s="481">
        <v>320</v>
      </c>
      <c r="I288" s="481">
        <v>16</v>
      </c>
      <c r="J288" s="431">
        <v>0</v>
      </c>
      <c r="K288" s="487">
        <f t="shared" si="172"/>
        <v>0</v>
      </c>
      <c r="L288" s="487">
        <f t="shared" si="173"/>
        <v>0</v>
      </c>
      <c r="M288" s="487">
        <f t="shared" si="174"/>
        <v>0</v>
      </c>
      <c r="N288" s="425">
        <f t="shared" si="158"/>
        <v>0</v>
      </c>
      <c r="O288" s="431"/>
      <c r="P288" s="431"/>
      <c r="Q288" s="431"/>
      <c r="R288" s="431"/>
      <c r="S288" s="431"/>
      <c r="T288" s="431"/>
      <c r="U288" s="431"/>
      <c r="V288" s="431"/>
      <c r="W288" s="431"/>
      <c r="X288" s="431"/>
      <c r="Y288" s="431"/>
      <c r="Z288" s="431"/>
      <c r="AA288" s="431"/>
      <c r="AB288" s="15"/>
    </row>
    <row r="289" spans="1:31" ht="75" hidden="1">
      <c r="A289" s="8">
        <v>32</v>
      </c>
      <c r="B289" s="319" t="s">
        <v>543</v>
      </c>
      <c r="C289" s="8" t="s">
        <v>502</v>
      </c>
      <c r="D289" s="8"/>
      <c r="E289" s="8" t="s">
        <v>510</v>
      </c>
      <c r="F289" s="8" t="s">
        <v>55</v>
      </c>
      <c r="G289" s="481">
        <f t="shared" si="157"/>
        <v>105.25</v>
      </c>
      <c r="H289" s="481">
        <v>100.25</v>
      </c>
      <c r="I289" s="481">
        <v>5</v>
      </c>
      <c r="J289" s="431">
        <v>0</v>
      </c>
      <c r="K289" s="487">
        <f t="shared" si="172"/>
        <v>0</v>
      </c>
      <c r="L289" s="487">
        <f t="shared" si="173"/>
        <v>0</v>
      </c>
      <c r="M289" s="487">
        <f t="shared" si="174"/>
        <v>0</v>
      </c>
      <c r="N289" s="425">
        <f t="shared" si="158"/>
        <v>0</v>
      </c>
      <c r="O289" s="431"/>
      <c r="P289" s="431"/>
      <c r="Q289" s="431"/>
      <c r="R289" s="431"/>
      <c r="S289" s="431"/>
      <c r="T289" s="431"/>
      <c r="U289" s="431"/>
      <c r="V289" s="431"/>
      <c r="W289" s="431">
        <f>+X289+Y289</f>
        <v>624.44000000000005</v>
      </c>
      <c r="X289" s="431">
        <v>600</v>
      </c>
      <c r="Y289" s="431">
        <v>24.44</v>
      </c>
      <c r="Z289" s="431"/>
      <c r="AA289" s="431"/>
      <c r="AB289" s="15"/>
    </row>
    <row r="290" spans="1:31" s="18" customFormat="1" ht="75">
      <c r="A290" s="242" t="s">
        <v>839</v>
      </c>
      <c r="B290" s="243" t="s">
        <v>840</v>
      </c>
      <c r="C290" s="243"/>
      <c r="D290" s="243"/>
      <c r="E290" s="243"/>
      <c r="F290" s="244"/>
      <c r="G290" s="433">
        <f>G291+G292+G293</f>
        <v>33294</v>
      </c>
      <c r="H290" s="433">
        <f t="shared" ref="H290:I290" si="177">H291+H292+H293</f>
        <v>31708</v>
      </c>
      <c r="I290" s="433">
        <f t="shared" si="177"/>
        <v>1586.0000000000011</v>
      </c>
      <c r="J290" s="433">
        <f t="shared" ref="J290:AA290" si="178">J291</f>
        <v>0</v>
      </c>
      <c r="K290" s="433"/>
      <c r="L290" s="433"/>
      <c r="M290" s="433"/>
      <c r="N290" s="433">
        <f t="shared" si="178"/>
        <v>7764</v>
      </c>
      <c r="O290" s="433">
        <f t="shared" si="178"/>
        <v>7395</v>
      </c>
      <c r="P290" s="433">
        <f t="shared" si="178"/>
        <v>369</v>
      </c>
      <c r="Q290" s="433"/>
      <c r="R290" s="463"/>
      <c r="S290" s="463"/>
      <c r="T290" s="433"/>
      <c r="U290" s="463"/>
      <c r="V290" s="463"/>
      <c r="W290" s="433"/>
      <c r="X290" s="463"/>
      <c r="Y290" s="463"/>
      <c r="Z290" s="433"/>
      <c r="AA290" s="433">
        <f t="shared" si="178"/>
        <v>0</v>
      </c>
      <c r="AB290" s="245"/>
      <c r="AC290" s="360"/>
      <c r="AD290" s="360"/>
      <c r="AE290" s="360"/>
    </row>
    <row r="291" spans="1:31" ht="105">
      <c r="A291" s="246">
        <v>1</v>
      </c>
      <c r="B291" s="247" t="s">
        <v>841</v>
      </c>
      <c r="C291" s="247"/>
      <c r="D291" s="247"/>
      <c r="E291" s="247"/>
      <c r="F291" s="9" t="s">
        <v>31</v>
      </c>
      <c r="G291" s="431">
        <f>H291+I291</f>
        <v>11231.857099999999</v>
      </c>
      <c r="H291" s="431">
        <v>10670.264244999998</v>
      </c>
      <c r="I291" s="431">
        <v>561.59285500000078</v>
      </c>
      <c r="J291" s="434"/>
      <c r="K291" s="434"/>
      <c r="L291" s="434"/>
      <c r="M291" s="434"/>
      <c r="N291" s="431">
        <f>O291+P291</f>
        <v>7764</v>
      </c>
      <c r="O291" s="431">
        <v>7395</v>
      </c>
      <c r="P291" s="431">
        <v>369</v>
      </c>
      <c r="Q291" s="431"/>
      <c r="R291" s="460"/>
      <c r="S291" s="460"/>
      <c r="T291" s="431"/>
      <c r="U291" s="460"/>
      <c r="V291" s="460"/>
      <c r="W291" s="431"/>
      <c r="X291" s="460"/>
      <c r="Y291" s="460"/>
      <c r="Z291" s="431"/>
      <c r="AA291" s="434"/>
      <c r="AB291" s="250"/>
    </row>
    <row r="292" spans="1:31" ht="90">
      <c r="A292" s="246">
        <v>2</v>
      </c>
      <c r="B292" s="247" t="s">
        <v>842</v>
      </c>
      <c r="C292" s="247"/>
      <c r="D292" s="247"/>
      <c r="E292" s="247"/>
      <c r="F292" s="9" t="s">
        <v>33</v>
      </c>
      <c r="G292" s="431">
        <f>H292+I292</f>
        <v>8824.8572000000004</v>
      </c>
      <c r="H292" s="431">
        <v>8383.6143400000001</v>
      </c>
      <c r="I292" s="431">
        <v>441.24286000000029</v>
      </c>
      <c r="J292" s="434"/>
      <c r="K292" s="434"/>
      <c r="L292" s="434"/>
      <c r="M292" s="434"/>
      <c r="N292" s="434"/>
      <c r="O292" s="434"/>
      <c r="P292" s="434"/>
      <c r="Q292" s="434"/>
      <c r="R292" s="464"/>
      <c r="S292" s="464"/>
      <c r="T292" s="434"/>
      <c r="U292" s="464"/>
      <c r="V292" s="464"/>
      <c r="W292" s="434"/>
      <c r="X292" s="464"/>
      <c r="Y292" s="464"/>
      <c r="Z292" s="434"/>
      <c r="AA292" s="434"/>
      <c r="AB292" s="250"/>
    </row>
    <row r="293" spans="1:31" ht="90">
      <c r="A293" s="246">
        <v>3</v>
      </c>
      <c r="B293" s="247" t="s">
        <v>843</v>
      </c>
      <c r="C293" s="247"/>
      <c r="D293" s="247"/>
      <c r="E293" s="247"/>
      <c r="F293" s="9" t="s">
        <v>33</v>
      </c>
      <c r="G293" s="431">
        <f>H293+I293</f>
        <v>13237.2857</v>
      </c>
      <c r="H293" s="431">
        <f>11833.121415+821</f>
        <v>12654.121415</v>
      </c>
      <c r="I293" s="431">
        <f>1404.164285-821</f>
        <v>583.16428500000006</v>
      </c>
      <c r="J293" s="434"/>
      <c r="K293" s="434"/>
      <c r="L293" s="434"/>
      <c r="M293" s="434"/>
      <c r="N293" s="434"/>
      <c r="O293" s="434"/>
      <c r="P293" s="434"/>
      <c r="Q293" s="434"/>
      <c r="R293" s="464"/>
      <c r="S293" s="464"/>
      <c r="T293" s="434"/>
      <c r="U293" s="464"/>
      <c r="V293" s="464"/>
      <c r="W293" s="434"/>
      <c r="X293" s="464"/>
      <c r="Y293" s="464"/>
      <c r="Z293" s="434"/>
      <c r="AA293" s="434"/>
      <c r="AB293" s="250"/>
    </row>
    <row r="294" spans="1:31" s="18" customFormat="1" ht="90">
      <c r="A294" s="17" t="s">
        <v>844</v>
      </c>
      <c r="B294" s="243" t="s">
        <v>845</v>
      </c>
      <c r="C294" s="243"/>
      <c r="D294" s="243"/>
      <c r="E294" s="243"/>
      <c r="F294" s="6"/>
      <c r="G294" s="433">
        <f>G295</f>
        <v>3209</v>
      </c>
      <c r="H294" s="433">
        <f t="shared" ref="H294:AA294" si="179">H295</f>
        <v>3056</v>
      </c>
      <c r="I294" s="433">
        <f t="shared" si="179"/>
        <v>153</v>
      </c>
      <c r="J294" s="433">
        <f t="shared" si="179"/>
        <v>0</v>
      </c>
      <c r="K294" s="433"/>
      <c r="L294" s="433"/>
      <c r="M294" s="433"/>
      <c r="N294" s="433">
        <f t="shared" si="179"/>
        <v>0</v>
      </c>
      <c r="O294" s="433">
        <f t="shared" si="179"/>
        <v>0</v>
      </c>
      <c r="P294" s="433">
        <f t="shared" si="179"/>
        <v>0</v>
      </c>
      <c r="Q294" s="433"/>
      <c r="R294" s="463"/>
      <c r="S294" s="463"/>
      <c r="T294" s="433"/>
      <c r="U294" s="463"/>
      <c r="V294" s="463"/>
      <c r="W294" s="433"/>
      <c r="X294" s="463"/>
      <c r="Y294" s="463"/>
      <c r="Z294" s="433"/>
      <c r="AA294" s="433">
        <f t="shared" si="179"/>
        <v>0</v>
      </c>
      <c r="AB294" s="251"/>
      <c r="AC294" s="360"/>
      <c r="AD294" s="360"/>
      <c r="AE294" s="360"/>
    </row>
    <row r="295" spans="1:31" ht="105">
      <c r="A295" s="15">
        <v>1</v>
      </c>
      <c r="B295" s="234" t="s">
        <v>846</v>
      </c>
      <c r="C295" s="234"/>
      <c r="D295" s="234"/>
      <c r="E295" s="234"/>
      <c r="F295" s="8"/>
      <c r="G295" s="314">
        <f>H295+I295</f>
        <v>3209</v>
      </c>
      <c r="H295" s="424">
        <v>3056</v>
      </c>
      <c r="I295" s="424">
        <v>153</v>
      </c>
      <c r="J295" s="431"/>
      <c r="K295" s="431"/>
      <c r="L295" s="431"/>
      <c r="M295" s="431"/>
      <c r="N295" s="425"/>
      <c r="O295" s="431"/>
      <c r="P295" s="431"/>
      <c r="Q295" s="431"/>
      <c r="R295" s="460"/>
      <c r="S295" s="460"/>
      <c r="T295" s="431"/>
      <c r="U295" s="460"/>
      <c r="V295" s="460"/>
      <c r="W295" s="431"/>
      <c r="X295" s="460"/>
      <c r="Y295" s="460"/>
      <c r="Z295" s="431"/>
      <c r="AA295" s="431"/>
      <c r="AB295" s="15"/>
    </row>
    <row r="296" spans="1:31" s="18" customFormat="1" ht="120">
      <c r="A296" s="242" t="s">
        <v>847</v>
      </c>
      <c r="B296" s="243" t="s">
        <v>848</v>
      </c>
      <c r="C296" s="243"/>
      <c r="D296" s="243"/>
      <c r="E296" s="243"/>
      <c r="F296" s="252"/>
      <c r="G296" s="314">
        <f t="shared" ref="G296:AA296" si="180">SUM(G297:G312)</f>
        <v>139558</v>
      </c>
      <c r="H296" s="314">
        <f t="shared" si="180"/>
        <v>122249</v>
      </c>
      <c r="I296" s="314">
        <f t="shared" si="180"/>
        <v>17309</v>
      </c>
      <c r="J296" s="314">
        <f t="shared" si="180"/>
        <v>0</v>
      </c>
      <c r="K296" s="314"/>
      <c r="L296" s="314"/>
      <c r="M296" s="314"/>
      <c r="N296" s="314">
        <f t="shared" si="180"/>
        <v>29997</v>
      </c>
      <c r="O296" s="314">
        <f t="shared" si="180"/>
        <v>27339</v>
      </c>
      <c r="P296" s="314">
        <f t="shared" si="180"/>
        <v>2658</v>
      </c>
      <c r="Q296" s="314"/>
      <c r="R296" s="456"/>
      <c r="S296" s="456"/>
      <c r="T296" s="314"/>
      <c r="U296" s="456"/>
      <c r="V296" s="456"/>
      <c r="W296" s="314"/>
      <c r="X296" s="456"/>
      <c r="Y296" s="456"/>
      <c r="Z296" s="314"/>
      <c r="AA296" s="314">
        <f t="shared" si="180"/>
        <v>0</v>
      </c>
      <c r="AB296" s="315"/>
      <c r="AC296" s="360"/>
      <c r="AD296" s="360"/>
      <c r="AE296" s="360"/>
    </row>
    <row r="297" spans="1:31">
      <c r="A297" s="253"/>
      <c r="B297" s="254" t="s">
        <v>849</v>
      </c>
      <c r="C297" s="250"/>
      <c r="D297" s="250"/>
      <c r="E297" s="250"/>
      <c r="F297" s="249"/>
      <c r="G297" s="431"/>
      <c r="H297" s="431"/>
      <c r="I297" s="431"/>
      <c r="J297" s="431"/>
      <c r="K297" s="431"/>
      <c r="L297" s="431"/>
      <c r="M297" s="431"/>
      <c r="N297" s="425"/>
      <c r="O297" s="431"/>
      <c r="P297" s="431"/>
      <c r="Q297" s="431"/>
      <c r="R297" s="460"/>
      <c r="S297" s="460"/>
      <c r="T297" s="431"/>
      <c r="U297" s="460"/>
      <c r="V297" s="460"/>
      <c r="W297" s="431"/>
      <c r="X297" s="460"/>
      <c r="Y297" s="460"/>
      <c r="Z297" s="431"/>
      <c r="AA297" s="431"/>
      <c r="AB297" s="250"/>
    </row>
    <row r="298" spans="1:31" ht="30">
      <c r="A298" s="246">
        <v>1</v>
      </c>
      <c r="B298" s="234" t="s">
        <v>850</v>
      </c>
      <c r="C298" s="9" t="s">
        <v>851</v>
      </c>
      <c r="D298" s="9"/>
      <c r="E298" s="255" t="s">
        <v>852</v>
      </c>
      <c r="F298" s="9" t="s">
        <v>853</v>
      </c>
      <c r="G298" s="425">
        <f>H298+I298</f>
        <v>14720</v>
      </c>
      <c r="H298" s="431">
        <v>12800</v>
      </c>
      <c r="I298" s="431">
        <v>1920</v>
      </c>
      <c r="J298" s="431"/>
      <c r="K298" s="431"/>
      <c r="L298" s="431"/>
      <c r="M298" s="431"/>
      <c r="N298" s="425">
        <f>O298+P298</f>
        <v>4416</v>
      </c>
      <c r="O298" s="431">
        <v>3933</v>
      </c>
      <c r="P298" s="431">
        <v>483</v>
      </c>
      <c r="Q298" s="431"/>
      <c r="R298" s="460"/>
      <c r="S298" s="460"/>
      <c r="T298" s="431"/>
      <c r="U298" s="460"/>
      <c r="V298" s="460"/>
      <c r="W298" s="431"/>
      <c r="X298" s="460"/>
      <c r="Y298" s="460"/>
      <c r="Z298" s="431"/>
      <c r="AA298" s="431"/>
      <c r="AB298" s="9"/>
    </row>
    <row r="299" spans="1:31" ht="30">
      <c r="A299" s="246">
        <v>2</v>
      </c>
      <c r="B299" s="234" t="s">
        <v>854</v>
      </c>
      <c r="C299" s="9" t="s">
        <v>855</v>
      </c>
      <c r="D299" s="9"/>
      <c r="E299" s="255" t="s">
        <v>856</v>
      </c>
      <c r="F299" s="9" t="s">
        <v>33</v>
      </c>
      <c r="G299" s="425">
        <f t="shared" ref="G299:G312" si="181">H299+I299</f>
        <v>26496</v>
      </c>
      <c r="H299" s="431">
        <v>23040</v>
      </c>
      <c r="I299" s="431">
        <v>3456</v>
      </c>
      <c r="J299" s="431"/>
      <c r="K299" s="431"/>
      <c r="L299" s="431"/>
      <c r="M299" s="431"/>
      <c r="N299" s="425"/>
      <c r="O299" s="431"/>
      <c r="P299" s="431"/>
      <c r="Q299" s="431"/>
      <c r="R299" s="460"/>
      <c r="S299" s="460"/>
      <c r="T299" s="431"/>
      <c r="U299" s="460"/>
      <c r="V299" s="460"/>
      <c r="W299" s="431"/>
      <c r="X299" s="460"/>
      <c r="Y299" s="460"/>
      <c r="Z299" s="431"/>
      <c r="AA299" s="431"/>
      <c r="AB299" s="9"/>
    </row>
    <row r="300" spans="1:31">
      <c r="A300" s="253"/>
      <c r="B300" s="254" t="s">
        <v>857</v>
      </c>
      <c r="C300" s="250"/>
      <c r="D300" s="250"/>
      <c r="E300" s="250"/>
      <c r="F300" s="249"/>
      <c r="G300" s="425"/>
      <c r="H300" s="431"/>
      <c r="I300" s="431"/>
      <c r="J300" s="431"/>
      <c r="K300" s="431"/>
      <c r="L300" s="431"/>
      <c r="M300" s="431"/>
      <c r="N300" s="425"/>
      <c r="O300" s="431"/>
      <c r="P300" s="431"/>
      <c r="Q300" s="431"/>
      <c r="R300" s="460"/>
      <c r="S300" s="460"/>
      <c r="T300" s="431"/>
      <c r="U300" s="460"/>
      <c r="V300" s="460"/>
      <c r="W300" s="431"/>
      <c r="X300" s="460"/>
      <c r="Y300" s="460"/>
      <c r="Z300" s="431"/>
      <c r="AA300" s="431"/>
      <c r="AB300" s="250"/>
    </row>
    <row r="301" spans="1:31" ht="75">
      <c r="A301" s="246">
        <v>1</v>
      </c>
      <c r="B301" s="257" t="s">
        <v>858</v>
      </c>
      <c r="C301" s="255" t="s">
        <v>859</v>
      </c>
      <c r="D301" s="255"/>
      <c r="E301" s="255" t="s">
        <v>860</v>
      </c>
      <c r="F301" s="9" t="s">
        <v>853</v>
      </c>
      <c r="G301" s="425">
        <f t="shared" si="181"/>
        <v>24840</v>
      </c>
      <c r="H301" s="431">
        <v>21600</v>
      </c>
      <c r="I301" s="431">
        <v>3240</v>
      </c>
      <c r="J301" s="431"/>
      <c r="K301" s="431"/>
      <c r="L301" s="431"/>
      <c r="M301" s="431"/>
      <c r="N301" s="425">
        <f t="shared" ref="N301:N308" si="182">O301+P301</f>
        <v>7452</v>
      </c>
      <c r="O301" s="431">
        <v>7106</v>
      </c>
      <c r="P301" s="431">
        <v>346</v>
      </c>
      <c r="Q301" s="431"/>
      <c r="R301" s="460"/>
      <c r="S301" s="460"/>
      <c r="T301" s="431"/>
      <c r="U301" s="460"/>
      <c r="V301" s="460"/>
      <c r="W301" s="431"/>
      <c r="X301" s="460"/>
      <c r="Y301" s="460"/>
      <c r="Z301" s="431"/>
      <c r="AA301" s="431"/>
      <c r="AB301" s="9"/>
    </row>
    <row r="302" spans="1:31" ht="45">
      <c r="A302" s="246">
        <v>2</v>
      </c>
      <c r="B302" s="257" t="s">
        <v>861</v>
      </c>
      <c r="C302" s="255" t="s">
        <v>862</v>
      </c>
      <c r="D302" s="255"/>
      <c r="E302" s="255" t="s">
        <v>863</v>
      </c>
      <c r="F302" s="9" t="s">
        <v>33</v>
      </c>
      <c r="G302" s="425">
        <f t="shared" si="181"/>
        <v>14949</v>
      </c>
      <c r="H302" s="431">
        <v>13449</v>
      </c>
      <c r="I302" s="431">
        <v>1500</v>
      </c>
      <c r="J302" s="431"/>
      <c r="K302" s="431"/>
      <c r="L302" s="431"/>
      <c r="M302" s="431"/>
      <c r="N302" s="425"/>
      <c r="O302" s="431"/>
      <c r="P302" s="431"/>
      <c r="Q302" s="431"/>
      <c r="R302" s="460"/>
      <c r="S302" s="460"/>
      <c r="T302" s="431"/>
      <c r="U302" s="460"/>
      <c r="V302" s="460"/>
      <c r="W302" s="431"/>
      <c r="X302" s="460"/>
      <c r="Y302" s="460"/>
      <c r="Z302" s="431"/>
      <c r="AA302" s="431"/>
      <c r="AB302" s="9"/>
    </row>
    <row r="303" spans="1:31">
      <c r="A303" s="253"/>
      <c r="B303" s="254" t="s">
        <v>864</v>
      </c>
      <c r="C303" s="250"/>
      <c r="D303" s="250"/>
      <c r="E303" s="250"/>
      <c r="F303" s="249"/>
      <c r="G303" s="425"/>
      <c r="H303" s="431"/>
      <c r="I303" s="431"/>
      <c r="J303" s="431"/>
      <c r="K303" s="431"/>
      <c r="L303" s="431"/>
      <c r="M303" s="431"/>
      <c r="N303" s="425"/>
      <c r="O303" s="431"/>
      <c r="P303" s="431"/>
      <c r="Q303" s="431"/>
      <c r="R303" s="460"/>
      <c r="S303" s="460"/>
      <c r="T303" s="431"/>
      <c r="U303" s="460"/>
      <c r="V303" s="460"/>
      <c r="W303" s="431"/>
      <c r="X303" s="460"/>
      <c r="Y303" s="460"/>
      <c r="Z303" s="431"/>
      <c r="AA303" s="431"/>
      <c r="AB303" s="250"/>
    </row>
    <row r="304" spans="1:31" ht="75">
      <c r="A304" s="246">
        <v>1</v>
      </c>
      <c r="B304" s="257" t="s">
        <v>865</v>
      </c>
      <c r="C304" s="255" t="s">
        <v>866</v>
      </c>
      <c r="D304" s="255"/>
      <c r="E304" s="255" t="s">
        <v>867</v>
      </c>
      <c r="F304" s="9" t="s">
        <v>853</v>
      </c>
      <c r="G304" s="425">
        <f t="shared" si="181"/>
        <v>11040</v>
      </c>
      <c r="H304" s="431">
        <v>9600</v>
      </c>
      <c r="I304" s="431">
        <v>1440</v>
      </c>
      <c r="J304" s="431"/>
      <c r="K304" s="431"/>
      <c r="L304" s="431"/>
      <c r="M304" s="431"/>
      <c r="N304" s="425">
        <f t="shared" si="182"/>
        <v>3312</v>
      </c>
      <c r="O304" s="431">
        <v>2878</v>
      </c>
      <c r="P304" s="431">
        <v>434</v>
      </c>
      <c r="Q304" s="431"/>
      <c r="R304" s="460"/>
      <c r="S304" s="460"/>
      <c r="T304" s="431"/>
      <c r="U304" s="460"/>
      <c r="V304" s="460"/>
      <c r="W304" s="431"/>
      <c r="X304" s="460"/>
      <c r="Y304" s="460"/>
      <c r="Z304" s="431"/>
      <c r="AA304" s="431"/>
      <c r="AB304" s="255"/>
    </row>
    <row r="305" spans="1:31">
      <c r="A305" s="253"/>
      <c r="B305" s="254" t="s">
        <v>868</v>
      </c>
      <c r="C305" s="250"/>
      <c r="D305" s="250"/>
      <c r="E305" s="250"/>
      <c r="F305" s="249"/>
      <c r="G305" s="425"/>
      <c r="H305" s="431"/>
      <c r="I305" s="431"/>
      <c r="J305" s="431"/>
      <c r="K305" s="431"/>
      <c r="L305" s="431"/>
      <c r="M305" s="431"/>
      <c r="N305" s="425">
        <f t="shared" si="182"/>
        <v>0</v>
      </c>
      <c r="O305" s="431"/>
      <c r="P305" s="431"/>
      <c r="Q305" s="431"/>
      <c r="R305" s="460"/>
      <c r="S305" s="460"/>
      <c r="T305" s="431"/>
      <c r="U305" s="460"/>
      <c r="V305" s="460"/>
      <c r="W305" s="431"/>
      <c r="X305" s="460"/>
      <c r="Y305" s="460"/>
      <c r="Z305" s="431"/>
      <c r="AA305" s="431"/>
      <c r="AB305" s="250"/>
    </row>
    <row r="306" spans="1:31" ht="45">
      <c r="A306" s="246">
        <v>1</v>
      </c>
      <c r="B306" s="234" t="s">
        <v>869</v>
      </c>
      <c r="C306" s="9" t="s">
        <v>870</v>
      </c>
      <c r="D306" s="9"/>
      <c r="E306" s="255" t="s">
        <v>871</v>
      </c>
      <c r="F306" s="9" t="s">
        <v>853</v>
      </c>
      <c r="G306" s="425">
        <f t="shared" si="181"/>
        <v>25760</v>
      </c>
      <c r="H306" s="431">
        <v>22400</v>
      </c>
      <c r="I306" s="431">
        <v>3360</v>
      </c>
      <c r="J306" s="431"/>
      <c r="K306" s="431"/>
      <c r="L306" s="431"/>
      <c r="M306" s="431"/>
      <c r="N306" s="425">
        <f t="shared" si="182"/>
        <v>8128</v>
      </c>
      <c r="O306" s="431">
        <v>7728</v>
      </c>
      <c r="P306" s="431">
        <v>400</v>
      </c>
      <c r="Q306" s="431"/>
      <c r="R306" s="460"/>
      <c r="S306" s="460"/>
      <c r="T306" s="431"/>
      <c r="U306" s="460"/>
      <c r="V306" s="460"/>
      <c r="W306" s="431"/>
      <c r="X306" s="460"/>
      <c r="Y306" s="460"/>
      <c r="Z306" s="431"/>
      <c r="AA306" s="431"/>
      <c r="AB306" s="255"/>
    </row>
    <row r="307" spans="1:31">
      <c r="A307" s="253"/>
      <c r="B307" s="254" t="s">
        <v>872</v>
      </c>
      <c r="C307" s="250"/>
      <c r="D307" s="250"/>
      <c r="E307" s="253"/>
      <c r="F307" s="249"/>
      <c r="G307" s="425"/>
      <c r="H307" s="431"/>
      <c r="I307" s="431"/>
      <c r="J307" s="431"/>
      <c r="K307" s="431"/>
      <c r="L307" s="431"/>
      <c r="M307" s="431"/>
      <c r="N307" s="425">
        <f t="shared" si="182"/>
        <v>0</v>
      </c>
      <c r="O307" s="431"/>
      <c r="P307" s="431"/>
      <c r="Q307" s="431"/>
      <c r="R307" s="460"/>
      <c r="S307" s="460"/>
      <c r="T307" s="431"/>
      <c r="U307" s="460"/>
      <c r="V307" s="460"/>
      <c r="W307" s="431"/>
      <c r="X307" s="460"/>
      <c r="Y307" s="460"/>
      <c r="Z307" s="431"/>
      <c r="AA307" s="431"/>
      <c r="AB307" s="250"/>
    </row>
    <row r="308" spans="1:31" ht="60">
      <c r="A308" s="246">
        <v>1</v>
      </c>
      <c r="B308" s="257" t="s">
        <v>873</v>
      </c>
      <c r="C308" s="255" t="s">
        <v>874</v>
      </c>
      <c r="D308" s="255"/>
      <c r="E308" s="255" t="s">
        <v>875</v>
      </c>
      <c r="F308" s="9" t="s">
        <v>853</v>
      </c>
      <c r="G308" s="425">
        <f t="shared" si="181"/>
        <v>8280</v>
      </c>
      <c r="H308" s="431">
        <v>7200</v>
      </c>
      <c r="I308" s="431">
        <v>1080</v>
      </c>
      <c r="J308" s="431"/>
      <c r="K308" s="431"/>
      <c r="L308" s="431"/>
      <c r="M308" s="431"/>
      <c r="N308" s="425">
        <f t="shared" si="182"/>
        <v>2484</v>
      </c>
      <c r="O308" s="431">
        <v>2099</v>
      </c>
      <c r="P308" s="431">
        <v>385</v>
      </c>
      <c r="Q308" s="431"/>
      <c r="R308" s="460"/>
      <c r="S308" s="460"/>
      <c r="T308" s="431"/>
      <c r="U308" s="460"/>
      <c r="V308" s="460"/>
      <c r="W308" s="431"/>
      <c r="X308" s="460"/>
      <c r="Y308" s="460"/>
      <c r="Z308" s="431"/>
      <c r="AA308" s="431"/>
      <c r="AB308" s="255"/>
    </row>
    <row r="309" spans="1:31">
      <c r="A309" s="253"/>
      <c r="B309" s="254" t="s">
        <v>876</v>
      </c>
      <c r="C309" s="250"/>
      <c r="D309" s="250"/>
      <c r="E309" s="250"/>
      <c r="F309" s="249"/>
      <c r="G309" s="425">
        <f t="shared" si="181"/>
        <v>0</v>
      </c>
      <c r="H309" s="431"/>
      <c r="I309" s="431"/>
      <c r="J309" s="431"/>
      <c r="K309" s="431"/>
      <c r="L309" s="431"/>
      <c r="M309" s="431"/>
      <c r="N309" s="425">
        <f>O309+P309</f>
        <v>0</v>
      </c>
      <c r="O309" s="431"/>
      <c r="P309" s="431"/>
      <c r="Q309" s="431"/>
      <c r="R309" s="460"/>
      <c r="S309" s="460"/>
      <c r="T309" s="431"/>
      <c r="U309" s="460"/>
      <c r="V309" s="460"/>
      <c r="W309" s="431"/>
      <c r="X309" s="460"/>
      <c r="Y309" s="460"/>
      <c r="Z309" s="431"/>
      <c r="AA309" s="431"/>
      <c r="AB309" s="250"/>
    </row>
    <row r="310" spans="1:31" ht="45">
      <c r="A310" s="246">
        <v>1</v>
      </c>
      <c r="B310" s="234" t="s">
        <v>877</v>
      </c>
      <c r="C310" s="9" t="s">
        <v>878</v>
      </c>
      <c r="D310" s="9"/>
      <c r="E310" s="9" t="s">
        <v>879</v>
      </c>
      <c r="F310" s="9" t="s">
        <v>853</v>
      </c>
      <c r="G310" s="425">
        <f t="shared" si="181"/>
        <v>5193</v>
      </c>
      <c r="H310" s="431">
        <v>4960</v>
      </c>
      <c r="I310" s="431">
        <v>233</v>
      </c>
      <c r="J310" s="431"/>
      <c r="K310" s="431"/>
      <c r="L310" s="431"/>
      <c r="M310" s="431"/>
      <c r="N310" s="425">
        <f>O310+P310</f>
        <v>1721</v>
      </c>
      <c r="O310" s="431">
        <v>1488</v>
      </c>
      <c r="P310" s="431">
        <v>233</v>
      </c>
      <c r="Q310" s="431"/>
      <c r="R310" s="460"/>
      <c r="S310" s="460"/>
      <c r="T310" s="431"/>
      <c r="U310" s="460"/>
      <c r="V310" s="460"/>
      <c r="W310" s="431"/>
      <c r="X310" s="460"/>
      <c r="Y310" s="460"/>
      <c r="Z310" s="431"/>
      <c r="AA310" s="431"/>
      <c r="AB310" s="255"/>
    </row>
    <row r="311" spans="1:31">
      <c r="A311" s="253"/>
      <c r="B311" s="254" t="s">
        <v>880</v>
      </c>
      <c r="C311" s="250"/>
      <c r="D311" s="250"/>
      <c r="E311" s="250"/>
      <c r="F311" s="249"/>
      <c r="G311" s="425">
        <f t="shared" si="181"/>
        <v>0</v>
      </c>
      <c r="H311" s="431"/>
      <c r="I311" s="431"/>
      <c r="J311" s="431"/>
      <c r="K311" s="431"/>
      <c r="L311" s="431"/>
      <c r="M311" s="431"/>
      <c r="N311" s="431"/>
      <c r="O311" s="431"/>
      <c r="P311" s="431"/>
      <c r="Q311" s="431"/>
      <c r="R311" s="460"/>
      <c r="S311" s="460"/>
      <c r="T311" s="431"/>
      <c r="U311" s="460"/>
      <c r="V311" s="460"/>
      <c r="W311" s="431"/>
      <c r="X311" s="460"/>
      <c r="Y311" s="460"/>
      <c r="Z311" s="431"/>
      <c r="AA311" s="431"/>
      <c r="AB311" s="250"/>
    </row>
    <row r="312" spans="1:31" ht="30">
      <c r="A312" s="246">
        <v>1</v>
      </c>
      <c r="B312" s="258" t="s">
        <v>881</v>
      </c>
      <c r="C312" s="10" t="s">
        <v>882</v>
      </c>
      <c r="D312" s="10"/>
      <c r="E312" s="9" t="s">
        <v>883</v>
      </c>
      <c r="F312" s="9" t="s">
        <v>853</v>
      </c>
      <c r="G312" s="425">
        <f t="shared" si="181"/>
        <v>8280</v>
      </c>
      <c r="H312" s="431">
        <v>7200</v>
      </c>
      <c r="I312" s="431">
        <v>1080</v>
      </c>
      <c r="J312" s="431"/>
      <c r="K312" s="431"/>
      <c r="L312" s="431"/>
      <c r="M312" s="431"/>
      <c r="N312" s="425">
        <f>O312+P312</f>
        <v>2484</v>
      </c>
      <c r="O312" s="431">
        <v>2107</v>
      </c>
      <c r="P312" s="431">
        <v>377</v>
      </c>
      <c r="Q312" s="431"/>
      <c r="R312" s="460"/>
      <c r="S312" s="460"/>
      <c r="T312" s="431"/>
      <c r="U312" s="460"/>
      <c r="V312" s="460"/>
      <c r="W312" s="431"/>
      <c r="X312" s="460"/>
      <c r="Y312" s="460"/>
      <c r="Z312" s="431"/>
      <c r="AA312" s="431"/>
      <c r="AB312" s="255"/>
    </row>
    <row r="313" spans="1:31" s="7" customFormat="1" ht="71.25">
      <c r="A313" s="259" t="s">
        <v>549</v>
      </c>
      <c r="B313" s="229" t="s">
        <v>884</v>
      </c>
      <c r="C313" s="260"/>
      <c r="D313" s="260"/>
      <c r="E313" s="260"/>
      <c r="F313" s="260"/>
      <c r="G313" s="435">
        <f>G314+G315</f>
        <v>158200</v>
      </c>
      <c r="H313" s="435">
        <f t="shared" ref="H313:AA313" si="183">H314+H315</f>
        <v>150667</v>
      </c>
      <c r="I313" s="435">
        <f t="shared" si="183"/>
        <v>7533</v>
      </c>
      <c r="J313" s="435">
        <f t="shared" si="183"/>
        <v>0</v>
      </c>
      <c r="K313" s="435"/>
      <c r="L313" s="435"/>
      <c r="M313" s="435"/>
      <c r="N313" s="435">
        <f t="shared" si="183"/>
        <v>28476</v>
      </c>
      <c r="O313" s="435">
        <f t="shared" si="183"/>
        <v>27120</v>
      </c>
      <c r="P313" s="435">
        <f t="shared" si="183"/>
        <v>1356</v>
      </c>
      <c r="Q313" s="435"/>
      <c r="R313" s="465"/>
      <c r="S313" s="465"/>
      <c r="T313" s="435"/>
      <c r="U313" s="465"/>
      <c r="V313" s="465"/>
      <c r="W313" s="435"/>
      <c r="X313" s="465"/>
      <c r="Y313" s="465"/>
      <c r="Z313" s="435"/>
      <c r="AA313" s="435">
        <f t="shared" si="183"/>
        <v>0</v>
      </c>
      <c r="AB313" s="261"/>
      <c r="AC313" s="355"/>
      <c r="AD313" s="355"/>
      <c r="AE313" s="355"/>
    </row>
    <row r="314" spans="1:31" ht="165">
      <c r="A314" s="246">
        <v>1</v>
      </c>
      <c r="B314" s="234" t="s">
        <v>885</v>
      </c>
      <c r="C314" s="262"/>
      <c r="D314" s="262"/>
      <c r="E314" s="262"/>
      <c r="F314" s="9" t="s">
        <v>853</v>
      </c>
      <c r="G314" s="431">
        <f>H314+I314</f>
        <v>42902</v>
      </c>
      <c r="H314" s="431">
        <v>40860</v>
      </c>
      <c r="I314" s="431">
        <v>2042</v>
      </c>
      <c r="J314" s="431"/>
      <c r="K314" s="431"/>
      <c r="L314" s="431"/>
      <c r="M314" s="431"/>
      <c r="N314" s="431">
        <f>O314+P314</f>
        <v>28476</v>
      </c>
      <c r="O314" s="431">
        <v>27120</v>
      </c>
      <c r="P314" s="431">
        <v>1356</v>
      </c>
      <c r="Q314" s="431"/>
      <c r="R314" s="460"/>
      <c r="S314" s="460"/>
      <c r="T314" s="431"/>
      <c r="U314" s="460"/>
      <c r="V314" s="460"/>
      <c r="W314" s="431"/>
      <c r="X314" s="460"/>
      <c r="Y314" s="460"/>
      <c r="Z314" s="431"/>
      <c r="AA314" s="431"/>
      <c r="AB314" s="250"/>
    </row>
    <row r="315" spans="1:31" ht="165">
      <c r="A315" s="246">
        <v>2</v>
      </c>
      <c r="B315" s="234" t="s">
        <v>886</v>
      </c>
      <c r="C315" s="262"/>
      <c r="D315" s="262"/>
      <c r="E315" s="262"/>
      <c r="F315" s="9" t="s">
        <v>33</v>
      </c>
      <c r="G315" s="431">
        <f>H315+I315</f>
        <v>115298</v>
      </c>
      <c r="H315" s="431">
        <v>109807</v>
      </c>
      <c r="I315" s="431">
        <v>5491</v>
      </c>
      <c r="J315" s="431"/>
      <c r="K315" s="431"/>
      <c r="L315" s="431"/>
      <c r="M315" s="431"/>
      <c r="N315" s="431"/>
      <c r="O315" s="431"/>
      <c r="P315" s="431"/>
      <c r="Q315" s="431"/>
      <c r="R315" s="460"/>
      <c r="S315" s="460"/>
      <c r="T315" s="431"/>
      <c r="U315" s="460"/>
      <c r="V315" s="460"/>
      <c r="W315" s="431"/>
      <c r="X315" s="460"/>
      <c r="Y315" s="460"/>
      <c r="Z315" s="431"/>
      <c r="AA315" s="431"/>
      <c r="AB315" s="250"/>
    </row>
    <row r="316" spans="1:31" s="7" customFormat="1" ht="85.5">
      <c r="A316" s="259" t="s">
        <v>550</v>
      </c>
      <c r="B316" s="229" t="s">
        <v>887</v>
      </c>
      <c r="C316" s="229"/>
      <c r="D316" s="229"/>
      <c r="E316" s="229"/>
      <c r="F316" s="263"/>
      <c r="G316" s="435">
        <f t="shared" ref="G316:G321" si="184">H316+I316</f>
        <v>45908</v>
      </c>
      <c r="H316" s="435">
        <f>H317+H318+H319+H321</f>
        <v>43722</v>
      </c>
      <c r="I316" s="435">
        <f t="shared" ref="I316:AA316" si="185">I317+I318+I319+I321</f>
        <v>2186</v>
      </c>
      <c r="J316" s="435">
        <f t="shared" si="185"/>
        <v>0</v>
      </c>
      <c r="K316" s="435"/>
      <c r="L316" s="435"/>
      <c r="M316" s="435"/>
      <c r="N316" s="435">
        <f t="shared" si="185"/>
        <v>8285</v>
      </c>
      <c r="O316" s="435">
        <f t="shared" si="185"/>
        <v>7890</v>
      </c>
      <c r="P316" s="435">
        <f t="shared" si="185"/>
        <v>395</v>
      </c>
      <c r="Q316" s="435"/>
      <c r="R316" s="465"/>
      <c r="S316" s="465"/>
      <c r="T316" s="435"/>
      <c r="U316" s="465"/>
      <c r="V316" s="465"/>
      <c r="W316" s="435"/>
      <c r="X316" s="465"/>
      <c r="Y316" s="465"/>
      <c r="Z316" s="435"/>
      <c r="AA316" s="435">
        <f t="shared" si="185"/>
        <v>0</v>
      </c>
      <c r="AB316" s="261"/>
      <c r="AC316" s="355"/>
      <c r="AD316" s="355"/>
      <c r="AE316" s="355"/>
    </row>
    <row r="317" spans="1:31" ht="60">
      <c r="A317" s="246">
        <v>1</v>
      </c>
      <c r="B317" s="264" t="s">
        <v>888</v>
      </c>
      <c r="C317" s="232"/>
      <c r="D317" s="232"/>
      <c r="E317" s="232"/>
      <c r="F317" s="9" t="s">
        <v>853</v>
      </c>
      <c r="G317" s="431">
        <f t="shared" si="184"/>
        <v>8386</v>
      </c>
      <c r="H317" s="431">
        <v>7987</v>
      </c>
      <c r="I317" s="431">
        <v>399</v>
      </c>
      <c r="J317" s="434"/>
      <c r="K317" s="434"/>
      <c r="L317" s="434"/>
      <c r="M317" s="434"/>
      <c r="N317" s="431">
        <f t="shared" ref="N317:N323" si="186">O317+P317</f>
        <v>8285</v>
      </c>
      <c r="O317" s="431">
        <v>7890</v>
      </c>
      <c r="P317" s="431">
        <v>395</v>
      </c>
      <c r="Q317" s="431"/>
      <c r="R317" s="460"/>
      <c r="S317" s="460"/>
      <c r="T317" s="431"/>
      <c r="U317" s="460"/>
      <c r="V317" s="460"/>
      <c r="W317" s="431"/>
      <c r="X317" s="460"/>
      <c r="Y317" s="460"/>
      <c r="Z317" s="431"/>
      <c r="AA317" s="434"/>
      <c r="AB317" s="250"/>
    </row>
    <row r="318" spans="1:31" ht="45">
      <c r="A318" s="246">
        <v>2</v>
      </c>
      <c r="B318" s="264" t="s">
        <v>889</v>
      </c>
      <c r="C318" s="250"/>
      <c r="D318" s="250"/>
      <c r="E318" s="250"/>
      <c r="F318" s="9" t="s">
        <v>33</v>
      </c>
      <c r="G318" s="431">
        <f t="shared" si="184"/>
        <v>20407</v>
      </c>
      <c r="H318" s="425">
        <v>19435</v>
      </c>
      <c r="I318" s="425">
        <v>972</v>
      </c>
      <c r="J318" s="434"/>
      <c r="K318" s="434"/>
      <c r="L318" s="434"/>
      <c r="M318" s="434"/>
      <c r="N318" s="431">
        <f t="shared" si="186"/>
        <v>0</v>
      </c>
      <c r="O318" s="434"/>
      <c r="P318" s="434"/>
      <c r="Q318" s="434"/>
      <c r="R318" s="464"/>
      <c r="S318" s="464"/>
      <c r="T318" s="434"/>
      <c r="U318" s="464"/>
      <c r="V318" s="464"/>
      <c r="W318" s="434"/>
      <c r="X318" s="464"/>
      <c r="Y318" s="464"/>
      <c r="Z318" s="434"/>
      <c r="AA318" s="434"/>
      <c r="AB318" s="250"/>
    </row>
    <row r="319" spans="1:31" ht="60">
      <c r="A319" s="246">
        <v>3</v>
      </c>
      <c r="B319" s="264" t="s">
        <v>890</v>
      </c>
      <c r="C319" s="250"/>
      <c r="D319" s="250"/>
      <c r="E319" s="250"/>
      <c r="F319" s="9" t="s">
        <v>33</v>
      </c>
      <c r="G319" s="431">
        <f t="shared" si="184"/>
        <v>10269</v>
      </c>
      <c r="H319" s="425">
        <f>H320</f>
        <v>9780</v>
      </c>
      <c r="I319" s="425">
        <f>I320</f>
        <v>489</v>
      </c>
      <c r="J319" s="434"/>
      <c r="K319" s="434"/>
      <c r="L319" s="434"/>
      <c r="M319" s="434"/>
      <c r="N319" s="431">
        <f t="shared" si="186"/>
        <v>0</v>
      </c>
      <c r="O319" s="434"/>
      <c r="P319" s="434"/>
      <c r="Q319" s="434"/>
      <c r="R319" s="464"/>
      <c r="S319" s="464"/>
      <c r="T319" s="434"/>
      <c r="U319" s="464"/>
      <c r="V319" s="464"/>
      <c r="W319" s="434"/>
      <c r="X319" s="464"/>
      <c r="Y319" s="464"/>
      <c r="Z319" s="434"/>
      <c r="AA319" s="434"/>
      <c r="AB319" s="250"/>
    </row>
    <row r="320" spans="1:31">
      <c r="A320" s="246" t="s">
        <v>891</v>
      </c>
      <c r="B320" s="265" t="s">
        <v>892</v>
      </c>
      <c r="C320" s="266"/>
      <c r="D320" s="266"/>
      <c r="E320" s="266"/>
      <c r="F320" s="267"/>
      <c r="G320" s="436">
        <f t="shared" si="184"/>
        <v>10269</v>
      </c>
      <c r="H320" s="426">
        <v>9780</v>
      </c>
      <c r="I320" s="426">
        <v>489</v>
      </c>
      <c r="J320" s="434"/>
      <c r="K320" s="434"/>
      <c r="L320" s="434"/>
      <c r="M320" s="434"/>
      <c r="N320" s="431">
        <f t="shared" si="186"/>
        <v>0</v>
      </c>
      <c r="O320" s="434"/>
      <c r="P320" s="434"/>
      <c r="Q320" s="434"/>
      <c r="R320" s="464"/>
      <c r="S320" s="464"/>
      <c r="T320" s="434"/>
      <c r="U320" s="464"/>
      <c r="V320" s="464"/>
      <c r="W320" s="434"/>
      <c r="X320" s="464"/>
      <c r="Y320" s="464"/>
      <c r="Z320" s="434"/>
      <c r="AA320" s="434"/>
      <c r="AB320" s="250"/>
    </row>
    <row r="321" spans="1:28" ht="60">
      <c r="A321" s="246">
        <v>4</v>
      </c>
      <c r="B321" s="264" t="s">
        <v>893</v>
      </c>
      <c r="C321" s="250"/>
      <c r="D321" s="250"/>
      <c r="E321" s="250"/>
      <c r="F321" s="9" t="s">
        <v>33</v>
      </c>
      <c r="G321" s="431">
        <f t="shared" si="184"/>
        <v>6846</v>
      </c>
      <c r="H321" s="425">
        <v>6520</v>
      </c>
      <c r="I321" s="425">
        <v>326</v>
      </c>
      <c r="J321" s="434"/>
      <c r="K321" s="434"/>
      <c r="L321" s="434"/>
      <c r="M321" s="434"/>
      <c r="N321" s="431">
        <f t="shared" si="186"/>
        <v>0</v>
      </c>
      <c r="O321" s="434"/>
      <c r="P321" s="434"/>
      <c r="Q321" s="434"/>
      <c r="R321" s="464"/>
      <c r="S321" s="464"/>
      <c r="T321" s="434"/>
      <c r="U321" s="464"/>
      <c r="V321" s="464"/>
      <c r="W321" s="434"/>
      <c r="X321" s="464"/>
      <c r="Y321" s="464"/>
      <c r="Z321" s="434"/>
      <c r="AA321" s="434"/>
      <c r="AB321" s="250"/>
    </row>
    <row r="322" spans="1:28" ht="99.75">
      <c r="A322" s="259" t="s">
        <v>551</v>
      </c>
      <c r="B322" s="229" t="s">
        <v>894</v>
      </c>
      <c r="C322" s="229"/>
      <c r="D322" s="229"/>
      <c r="E322" s="229"/>
      <c r="F322" s="229"/>
      <c r="G322" s="314">
        <f t="shared" ref="G322:AA322" si="187">G323</f>
        <v>62969</v>
      </c>
      <c r="H322" s="314">
        <f t="shared" si="187"/>
        <v>59970</v>
      </c>
      <c r="I322" s="314">
        <f t="shared" si="187"/>
        <v>2999</v>
      </c>
      <c r="J322" s="314">
        <f t="shared" si="187"/>
        <v>0</v>
      </c>
      <c r="K322" s="314"/>
      <c r="L322" s="314"/>
      <c r="M322" s="314"/>
      <c r="N322" s="314">
        <f t="shared" si="187"/>
        <v>11335</v>
      </c>
      <c r="O322" s="314">
        <f t="shared" si="187"/>
        <v>10795</v>
      </c>
      <c r="P322" s="314">
        <f t="shared" si="187"/>
        <v>540</v>
      </c>
      <c r="Q322" s="314"/>
      <c r="R322" s="456"/>
      <c r="S322" s="456"/>
      <c r="T322" s="314"/>
      <c r="U322" s="456"/>
      <c r="V322" s="456"/>
      <c r="W322" s="314"/>
      <c r="X322" s="456"/>
      <c r="Y322" s="456"/>
      <c r="Z322" s="314"/>
      <c r="AA322" s="314">
        <f t="shared" si="187"/>
        <v>0</v>
      </c>
      <c r="AB322" s="229"/>
    </row>
    <row r="323" spans="1:28" ht="30">
      <c r="A323" s="246">
        <v>1</v>
      </c>
      <c r="B323" s="234" t="s">
        <v>895</v>
      </c>
      <c r="C323" s="250"/>
      <c r="D323" s="250"/>
      <c r="E323" s="250"/>
      <c r="F323" s="9" t="s">
        <v>19</v>
      </c>
      <c r="G323" s="425">
        <f>H323+I323</f>
        <v>62969</v>
      </c>
      <c r="H323" s="425">
        <v>59970</v>
      </c>
      <c r="I323" s="425">
        <v>2999</v>
      </c>
      <c r="J323" s="434"/>
      <c r="K323" s="434"/>
      <c r="L323" s="434"/>
      <c r="M323" s="434"/>
      <c r="N323" s="431">
        <f t="shared" si="186"/>
        <v>11335</v>
      </c>
      <c r="O323" s="431">
        <v>10795</v>
      </c>
      <c r="P323" s="431">
        <v>540</v>
      </c>
      <c r="Q323" s="431"/>
      <c r="R323" s="460"/>
      <c r="S323" s="460"/>
      <c r="T323" s="431"/>
      <c r="U323" s="460"/>
      <c r="V323" s="460"/>
      <c r="W323" s="431"/>
      <c r="X323" s="460"/>
      <c r="Y323" s="460"/>
      <c r="Z323" s="431"/>
      <c r="AA323" s="434"/>
      <c r="AB323" s="250"/>
    </row>
    <row r="324" spans="1:28" ht="128.25">
      <c r="A324" s="259" t="s">
        <v>39</v>
      </c>
      <c r="B324" s="229" t="s">
        <v>1006</v>
      </c>
      <c r="C324" s="250"/>
      <c r="D324" s="250"/>
      <c r="E324" s="250"/>
      <c r="F324" s="268"/>
      <c r="G324" s="314">
        <f>+G330</f>
        <v>5551</v>
      </c>
      <c r="H324" s="314">
        <f t="shared" ref="H324:AA324" si="188">+H330</f>
        <v>5287</v>
      </c>
      <c r="I324" s="314">
        <f t="shared" si="188"/>
        <v>264</v>
      </c>
      <c r="J324" s="314">
        <f t="shared" si="188"/>
        <v>0</v>
      </c>
      <c r="K324" s="314"/>
      <c r="L324" s="314"/>
      <c r="M324" s="314"/>
      <c r="N324" s="314">
        <f t="shared" si="188"/>
        <v>1000</v>
      </c>
      <c r="O324" s="314">
        <f t="shared" si="188"/>
        <v>952</v>
      </c>
      <c r="P324" s="314">
        <f t="shared" si="188"/>
        <v>48</v>
      </c>
      <c r="Q324" s="314"/>
      <c r="R324" s="456"/>
      <c r="S324" s="456"/>
      <c r="T324" s="314"/>
      <c r="U324" s="456"/>
      <c r="V324" s="456"/>
      <c r="W324" s="314"/>
      <c r="X324" s="456"/>
      <c r="Y324" s="456"/>
      <c r="Z324" s="314"/>
      <c r="AA324" s="314">
        <f t="shared" si="188"/>
        <v>0</v>
      </c>
      <c r="AB324" s="250"/>
    </row>
    <row r="325" spans="1:28" ht="90" hidden="1">
      <c r="A325" s="246">
        <v>1</v>
      </c>
      <c r="B325" s="269" t="s">
        <v>896</v>
      </c>
      <c r="C325" s="250"/>
      <c r="D325" s="250"/>
      <c r="E325" s="250"/>
      <c r="F325" s="9" t="s">
        <v>19</v>
      </c>
      <c r="G325" s="431">
        <f>H325+I325</f>
        <v>3433</v>
      </c>
      <c r="H325" s="431">
        <v>3269</v>
      </c>
      <c r="I325" s="431">
        <v>164</v>
      </c>
      <c r="J325" s="431"/>
      <c r="K325" s="431"/>
      <c r="L325" s="431"/>
      <c r="M325" s="431"/>
      <c r="N325" s="431">
        <f>O325+P325</f>
        <v>618</v>
      </c>
      <c r="O325" s="431">
        <v>588</v>
      </c>
      <c r="P325" s="431">
        <v>30</v>
      </c>
      <c r="Q325" s="431"/>
      <c r="R325" s="460"/>
      <c r="S325" s="460"/>
      <c r="T325" s="431"/>
      <c r="U325" s="460"/>
      <c r="V325" s="460"/>
      <c r="W325" s="431"/>
      <c r="X325" s="460"/>
      <c r="Y325" s="460"/>
      <c r="Z325" s="431"/>
      <c r="AA325" s="431"/>
      <c r="AB325" s="250"/>
    </row>
    <row r="326" spans="1:28" ht="90" hidden="1">
      <c r="A326" s="246">
        <v>2</v>
      </c>
      <c r="B326" s="269" t="s">
        <v>897</v>
      </c>
      <c r="C326" s="250"/>
      <c r="D326" s="250"/>
      <c r="E326" s="250"/>
      <c r="F326" s="9" t="s">
        <v>19</v>
      </c>
      <c r="G326" s="431">
        <f t="shared" ref="G326:G333" si="189">H326+I326</f>
        <v>3474</v>
      </c>
      <c r="H326" s="431">
        <v>3309</v>
      </c>
      <c r="I326" s="431">
        <v>165</v>
      </c>
      <c r="J326" s="431"/>
      <c r="K326" s="431"/>
      <c r="L326" s="431"/>
      <c r="M326" s="431"/>
      <c r="N326" s="431">
        <f t="shared" ref="N326:N333" si="190">O326+P326</f>
        <v>626</v>
      </c>
      <c r="O326" s="431">
        <v>596</v>
      </c>
      <c r="P326" s="431">
        <v>30</v>
      </c>
      <c r="Q326" s="431"/>
      <c r="R326" s="460"/>
      <c r="S326" s="460"/>
      <c r="T326" s="431"/>
      <c r="U326" s="460"/>
      <c r="V326" s="460"/>
      <c r="W326" s="431"/>
      <c r="X326" s="460"/>
      <c r="Y326" s="460"/>
      <c r="Z326" s="431"/>
      <c r="AA326" s="431"/>
      <c r="AB326" s="250"/>
    </row>
    <row r="327" spans="1:28" ht="90" hidden="1">
      <c r="A327" s="246">
        <v>3</v>
      </c>
      <c r="B327" s="269" t="s">
        <v>898</v>
      </c>
      <c r="C327" s="250"/>
      <c r="D327" s="250"/>
      <c r="E327" s="250"/>
      <c r="F327" s="9" t="s">
        <v>19</v>
      </c>
      <c r="G327" s="431">
        <f t="shared" si="189"/>
        <v>3798</v>
      </c>
      <c r="H327" s="431">
        <v>3617</v>
      </c>
      <c r="I327" s="431">
        <v>181</v>
      </c>
      <c r="J327" s="431"/>
      <c r="K327" s="431"/>
      <c r="L327" s="431"/>
      <c r="M327" s="431"/>
      <c r="N327" s="431">
        <f t="shared" si="190"/>
        <v>684</v>
      </c>
      <c r="O327" s="431">
        <v>651</v>
      </c>
      <c r="P327" s="431">
        <v>33</v>
      </c>
      <c r="Q327" s="431"/>
      <c r="R327" s="460"/>
      <c r="S327" s="460"/>
      <c r="T327" s="431"/>
      <c r="U327" s="460"/>
      <c r="V327" s="460"/>
      <c r="W327" s="431"/>
      <c r="X327" s="460"/>
      <c r="Y327" s="460"/>
      <c r="Z327" s="431"/>
      <c r="AA327" s="431"/>
      <c r="AB327" s="250"/>
    </row>
    <row r="328" spans="1:28" ht="90" hidden="1">
      <c r="A328" s="246">
        <v>4</v>
      </c>
      <c r="B328" s="269" t="s">
        <v>899</v>
      </c>
      <c r="C328" s="250"/>
      <c r="D328" s="250"/>
      <c r="E328" s="250"/>
      <c r="F328" s="9" t="s">
        <v>19</v>
      </c>
      <c r="G328" s="431">
        <f t="shared" si="189"/>
        <v>3440</v>
      </c>
      <c r="H328" s="431">
        <v>3276</v>
      </c>
      <c r="I328" s="431">
        <v>164</v>
      </c>
      <c r="J328" s="431"/>
      <c r="K328" s="431"/>
      <c r="L328" s="431"/>
      <c r="M328" s="431"/>
      <c r="N328" s="431">
        <f t="shared" si="190"/>
        <v>619</v>
      </c>
      <c r="O328" s="431">
        <v>590</v>
      </c>
      <c r="P328" s="431">
        <v>29</v>
      </c>
      <c r="Q328" s="431"/>
      <c r="R328" s="460"/>
      <c r="S328" s="460"/>
      <c r="T328" s="431"/>
      <c r="U328" s="460"/>
      <c r="V328" s="460"/>
      <c r="W328" s="431"/>
      <c r="X328" s="460"/>
      <c r="Y328" s="460"/>
      <c r="Z328" s="431"/>
      <c r="AA328" s="431"/>
      <c r="AB328" s="250"/>
    </row>
    <row r="329" spans="1:28" ht="90">
      <c r="A329" s="242" t="s">
        <v>1004</v>
      </c>
      <c r="B329" s="231" t="s">
        <v>1005</v>
      </c>
      <c r="C329" s="266"/>
      <c r="D329" s="266"/>
      <c r="E329" s="266"/>
      <c r="F329" s="399"/>
      <c r="G329" s="433">
        <f>+G330</f>
        <v>5551</v>
      </c>
      <c r="H329" s="433">
        <f t="shared" ref="H329:AA329" si="191">+H330</f>
        <v>5287</v>
      </c>
      <c r="I329" s="433">
        <f t="shared" si="191"/>
        <v>264</v>
      </c>
      <c r="J329" s="433">
        <f t="shared" si="191"/>
        <v>0</v>
      </c>
      <c r="K329" s="433"/>
      <c r="L329" s="433"/>
      <c r="M329" s="433"/>
      <c r="N329" s="433">
        <f t="shared" si="191"/>
        <v>1000</v>
      </c>
      <c r="O329" s="433">
        <f t="shared" si="191"/>
        <v>952</v>
      </c>
      <c r="P329" s="433">
        <f t="shared" si="191"/>
        <v>48</v>
      </c>
      <c r="Q329" s="433"/>
      <c r="R329" s="463"/>
      <c r="S329" s="463"/>
      <c r="T329" s="433"/>
      <c r="U329" s="463"/>
      <c r="V329" s="463"/>
      <c r="W329" s="433"/>
      <c r="X329" s="463"/>
      <c r="Y329" s="463"/>
      <c r="Z329" s="433"/>
      <c r="AA329" s="433">
        <f t="shared" si="191"/>
        <v>0</v>
      </c>
      <c r="AB329" s="250"/>
    </row>
    <row r="330" spans="1:28" ht="90" hidden="1">
      <c r="A330" s="246" t="s">
        <v>891</v>
      </c>
      <c r="B330" s="234" t="s">
        <v>900</v>
      </c>
      <c r="C330" s="250"/>
      <c r="D330" s="250"/>
      <c r="E330" s="250"/>
      <c r="F330" s="9" t="s">
        <v>19</v>
      </c>
      <c r="G330" s="248">
        <f t="shared" si="189"/>
        <v>5551</v>
      </c>
      <c r="H330" s="248">
        <v>5287</v>
      </c>
      <c r="I330" s="248">
        <v>264</v>
      </c>
      <c r="J330" s="248"/>
      <c r="K330" s="248"/>
      <c r="L330" s="248"/>
      <c r="M330" s="248"/>
      <c r="N330" s="248">
        <f t="shared" si="190"/>
        <v>1000</v>
      </c>
      <c r="O330" s="248">
        <v>952</v>
      </c>
      <c r="P330" s="248">
        <v>48</v>
      </c>
      <c r="Q330" s="248"/>
      <c r="R330" s="466"/>
      <c r="S330" s="466"/>
      <c r="T330" s="248"/>
      <c r="U330" s="466"/>
      <c r="V330" s="466"/>
      <c r="W330" s="248"/>
      <c r="X330" s="466"/>
      <c r="Y330" s="466"/>
      <c r="Z330" s="248"/>
      <c r="AA330" s="248"/>
      <c r="AB330" s="250"/>
    </row>
    <row r="331" spans="1:28" ht="90" hidden="1">
      <c r="A331" s="246">
        <v>6</v>
      </c>
      <c r="B331" s="269" t="s">
        <v>901</v>
      </c>
      <c r="C331" s="250"/>
      <c r="D331" s="250"/>
      <c r="E331" s="250"/>
      <c r="F331" s="9" t="s">
        <v>19</v>
      </c>
      <c r="G331" s="256">
        <f t="shared" si="189"/>
        <v>4212</v>
      </c>
      <c r="H331" s="288">
        <v>4011</v>
      </c>
      <c r="I331" s="256">
        <v>201</v>
      </c>
      <c r="J331" s="256"/>
      <c r="K331" s="256"/>
      <c r="L331" s="256"/>
      <c r="M331" s="256"/>
      <c r="N331" s="256">
        <f t="shared" si="190"/>
        <v>758</v>
      </c>
      <c r="O331" s="256">
        <v>722</v>
      </c>
      <c r="P331" s="256">
        <v>36</v>
      </c>
      <c r="Q331" s="256"/>
      <c r="R331" s="467"/>
      <c r="S331" s="467"/>
      <c r="T331" s="256"/>
      <c r="U331" s="467"/>
      <c r="V331" s="467"/>
      <c r="W331" s="256"/>
      <c r="X331" s="467"/>
      <c r="Y331" s="467"/>
      <c r="Z331" s="256"/>
      <c r="AA331" s="256"/>
      <c r="AB331" s="250"/>
    </row>
    <row r="332" spans="1:28" ht="90" hidden="1">
      <c r="A332" s="246">
        <v>7</v>
      </c>
      <c r="B332" s="269" t="s">
        <v>902</v>
      </c>
      <c r="C332" s="250"/>
      <c r="D332" s="250"/>
      <c r="E332" s="250"/>
      <c r="F332" s="9" t="s">
        <v>19</v>
      </c>
      <c r="G332" s="256">
        <f t="shared" si="189"/>
        <v>4309</v>
      </c>
      <c r="H332" s="288">
        <v>4104</v>
      </c>
      <c r="I332" s="256">
        <v>205</v>
      </c>
      <c r="J332" s="256"/>
      <c r="K332" s="256"/>
      <c r="L332" s="256"/>
      <c r="M332" s="256"/>
      <c r="N332" s="256">
        <f t="shared" si="190"/>
        <v>776</v>
      </c>
      <c r="O332" s="256">
        <v>739</v>
      </c>
      <c r="P332" s="256">
        <v>37</v>
      </c>
      <c r="Q332" s="256"/>
      <c r="R332" s="467"/>
      <c r="S332" s="467"/>
      <c r="T332" s="256"/>
      <c r="U332" s="467"/>
      <c r="V332" s="467"/>
      <c r="W332" s="256"/>
      <c r="X332" s="467"/>
      <c r="Y332" s="467"/>
      <c r="Z332" s="256"/>
      <c r="AA332" s="256"/>
      <c r="AB332" s="250"/>
    </row>
    <row r="333" spans="1:28" ht="90" hidden="1">
      <c r="A333" s="246">
        <v>8</v>
      </c>
      <c r="B333" s="269" t="s">
        <v>903</v>
      </c>
      <c r="C333" s="250"/>
      <c r="D333" s="250"/>
      <c r="E333" s="250"/>
      <c r="F333" s="9" t="s">
        <v>19</v>
      </c>
      <c r="G333" s="256">
        <f t="shared" si="189"/>
        <v>4979</v>
      </c>
      <c r="H333" s="288">
        <v>4742</v>
      </c>
      <c r="I333" s="256">
        <v>237</v>
      </c>
      <c r="J333" s="256"/>
      <c r="K333" s="256"/>
      <c r="L333" s="256"/>
      <c r="M333" s="256"/>
      <c r="N333" s="256">
        <f t="shared" si="190"/>
        <v>896</v>
      </c>
      <c r="O333" s="256">
        <v>853</v>
      </c>
      <c r="P333" s="256">
        <v>43</v>
      </c>
      <c r="Q333" s="256"/>
      <c r="R333" s="467"/>
      <c r="S333" s="467"/>
      <c r="T333" s="256"/>
      <c r="U333" s="467"/>
      <c r="V333" s="467"/>
      <c r="W333" s="256"/>
      <c r="X333" s="467"/>
      <c r="Y333" s="467"/>
      <c r="Z333" s="256"/>
      <c r="AA333" s="256"/>
      <c r="AB333" s="250"/>
    </row>
  </sheetData>
  <mergeCells count="18">
    <mergeCell ref="N5:P5"/>
    <mergeCell ref="Q5:S5"/>
    <mergeCell ref="T5:V5"/>
    <mergeCell ref="AA1:AB1"/>
    <mergeCell ref="AC12:AH12"/>
    <mergeCell ref="A3:AB3"/>
    <mergeCell ref="B10:C10"/>
    <mergeCell ref="A2:AB2"/>
    <mergeCell ref="I4:AB4"/>
    <mergeCell ref="A5:A6"/>
    <mergeCell ref="B5:B6"/>
    <mergeCell ref="C5:C6"/>
    <mergeCell ref="E5:E6"/>
    <mergeCell ref="F5:F6"/>
    <mergeCell ref="G5:J5"/>
    <mergeCell ref="AB5:AB6"/>
    <mergeCell ref="W5:Y5"/>
    <mergeCell ref="K5:M5"/>
  </mergeCells>
  <pageMargins left="0.7" right="0.7" top="0.75" bottom="0.75" header="0.3" footer="0.3"/>
  <pageSetup paperSize="9" scale="83" fitToHeight="0" orientation="landscape" r:id="rId1"/>
  <headerFooter>
    <oddFooter>&amp;C&amp;P</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2"/>
  <sheetViews>
    <sheetView view="pageBreakPreview" zoomScale="60" zoomScaleNormal="70" workbookViewId="0">
      <selection activeCell="A3" sqref="A3:Q3"/>
    </sheetView>
  </sheetViews>
  <sheetFormatPr defaultColWidth="8.85546875" defaultRowHeight="18.75"/>
  <cols>
    <col min="1" max="1" width="5.7109375" style="31" customWidth="1"/>
    <col min="2" max="2" width="40.140625" style="32" customWidth="1"/>
    <col min="3" max="3" width="15.28515625" style="162" customWidth="1"/>
    <col min="4" max="4" width="31.5703125" style="31" customWidth="1"/>
    <col min="5" max="5" width="14.7109375" style="32" customWidth="1"/>
    <col min="6" max="6" width="14.5703125" style="32" customWidth="1"/>
    <col min="7" max="8" width="12.28515625" style="32" customWidth="1"/>
    <col min="9" max="9" width="14.5703125" style="32" customWidth="1"/>
    <col min="10" max="11" width="12.28515625" style="32" customWidth="1"/>
    <col min="12" max="12" width="14.28515625" style="32" customWidth="1"/>
    <col min="13" max="13" width="10.85546875" style="32" bestFit="1" customWidth="1"/>
    <col min="14" max="16384" width="8.85546875" style="32"/>
  </cols>
  <sheetData>
    <row r="1" spans="1:13">
      <c r="A1" s="634" t="s">
        <v>699</v>
      </c>
      <c r="B1" s="634"/>
      <c r="G1" s="635"/>
      <c r="H1" s="635"/>
      <c r="I1" s="162"/>
      <c r="J1" s="162"/>
      <c r="K1" s="162"/>
      <c r="L1" s="162"/>
    </row>
    <row r="2" spans="1:13">
      <c r="A2" s="615" t="s">
        <v>554</v>
      </c>
      <c r="B2" s="615"/>
      <c r="C2" s="615"/>
      <c r="D2" s="615"/>
      <c r="E2" s="615"/>
      <c r="F2" s="615"/>
      <c r="G2" s="615"/>
      <c r="H2" s="615"/>
      <c r="I2" s="615"/>
      <c r="J2" s="615"/>
      <c r="K2" s="615"/>
      <c r="L2" s="615"/>
      <c r="M2" s="615"/>
    </row>
    <row r="3" spans="1:13">
      <c r="A3" s="616" t="s">
        <v>913</v>
      </c>
      <c r="B3" s="616"/>
      <c r="C3" s="616"/>
      <c r="D3" s="616"/>
      <c r="E3" s="616"/>
      <c r="F3" s="616"/>
      <c r="G3" s="616"/>
      <c r="H3" s="616"/>
      <c r="I3" s="616"/>
      <c r="J3" s="616"/>
      <c r="K3" s="616"/>
      <c r="L3" s="616"/>
    </row>
    <row r="4" spans="1:13">
      <c r="F4" s="636" t="s">
        <v>0</v>
      </c>
      <c r="G4" s="636"/>
      <c r="H4" s="636"/>
      <c r="I4" s="636"/>
      <c r="J4" s="636"/>
      <c r="K4" s="636"/>
      <c r="L4" s="636"/>
    </row>
    <row r="5" spans="1:13">
      <c r="A5" s="637" t="s">
        <v>555</v>
      </c>
      <c r="B5" s="637" t="s">
        <v>556</v>
      </c>
      <c r="C5" s="637" t="s">
        <v>557</v>
      </c>
      <c r="D5" s="633" t="s">
        <v>558</v>
      </c>
      <c r="E5" s="633" t="s">
        <v>559</v>
      </c>
      <c r="F5" s="633" t="s">
        <v>560</v>
      </c>
      <c r="G5" s="633"/>
      <c r="H5" s="633"/>
      <c r="I5" s="633" t="s">
        <v>561</v>
      </c>
      <c r="J5" s="633"/>
      <c r="K5" s="633"/>
      <c r="L5" s="633" t="s">
        <v>562</v>
      </c>
    </row>
    <row r="6" spans="1:13">
      <c r="A6" s="637"/>
      <c r="B6" s="637"/>
      <c r="C6" s="637"/>
      <c r="D6" s="633"/>
      <c r="E6" s="633"/>
      <c r="F6" s="633"/>
      <c r="G6" s="633"/>
      <c r="H6" s="633"/>
      <c r="I6" s="633"/>
      <c r="J6" s="633"/>
      <c r="K6" s="633"/>
      <c r="L6" s="633"/>
    </row>
    <row r="7" spans="1:13">
      <c r="A7" s="637"/>
      <c r="B7" s="637"/>
      <c r="C7" s="637"/>
      <c r="D7" s="633"/>
      <c r="E7" s="633"/>
      <c r="F7" s="633"/>
      <c r="G7" s="633"/>
      <c r="H7" s="633"/>
      <c r="I7" s="633"/>
      <c r="J7" s="633"/>
      <c r="K7" s="633"/>
      <c r="L7" s="633"/>
    </row>
    <row r="8" spans="1:13" ht="56.25">
      <c r="A8" s="637"/>
      <c r="B8" s="637"/>
      <c r="C8" s="637"/>
      <c r="D8" s="633"/>
      <c r="E8" s="633"/>
      <c r="F8" s="161" t="s">
        <v>563</v>
      </c>
      <c r="G8" s="33" t="s">
        <v>10</v>
      </c>
      <c r="H8" s="33" t="s">
        <v>11</v>
      </c>
      <c r="I8" s="161" t="s">
        <v>563</v>
      </c>
      <c r="J8" s="33" t="s">
        <v>10</v>
      </c>
      <c r="K8" s="33" t="s">
        <v>11</v>
      </c>
      <c r="L8" s="633"/>
    </row>
    <row r="9" spans="1:13">
      <c r="A9" s="163"/>
      <c r="B9" s="163" t="s">
        <v>13</v>
      </c>
      <c r="C9" s="163"/>
      <c r="D9" s="161"/>
      <c r="E9" s="34">
        <f>E10+E60</f>
        <v>487904</v>
      </c>
      <c r="F9" s="34">
        <f t="shared" ref="F9:K9" si="0">F10+F60</f>
        <v>487904</v>
      </c>
      <c r="G9" s="34">
        <f t="shared" si="0"/>
        <v>473693</v>
      </c>
      <c r="H9" s="34">
        <f t="shared" si="0"/>
        <v>14211</v>
      </c>
      <c r="I9" s="34">
        <f t="shared" si="0"/>
        <v>162022</v>
      </c>
      <c r="J9" s="34">
        <f t="shared" si="0"/>
        <v>157302</v>
      </c>
      <c r="K9" s="34">
        <f t="shared" si="0"/>
        <v>4720</v>
      </c>
      <c r="L9" s="161"/>
    </row>
    <row r="10" spans="1:13" ht="56.25">
      <c r="A10" s="163" t="s">
        <v>48</v>
      </c>
      <c r="B10" s="161" t="s">
        <v>564</v>
      </c>
      <c r="C10" s="163"/>
      <c r="D10" s="161"/>
      <c r="E10" s="34">
        <f>E11+E42</f>
        <v>401320</v>
      </c>
      <c r="F10" s="34">
        <f t="shared" ref="F10:K10" si="1">F11+F42</f>
        <v>401320</v>
      </c>
      <c r="G10" s="34">
        <f t="shared" si="1"/>
        <v>389631</v>
      </c>
      <c r="H10" s="34">
        <f t="shared" si="1"/>
        <v>11689</v>
      </c>
      <c r="I10" s="34">
        <f t="shared" si="1"/>
        <v>138042</v>
      </c>
      <c r="J10" s="34">
        <f t="shared" si="1"/>
        <v>134021</v>
      </c>
      <c r="K10" s="34">
        <f t="shared" si="1"/>
        <v>4021</v>
      </c>
      <c r="L10" s="161"/>
      <c r="M10" s="35"/>
    </row>
    <row r="11" spans="1:13">
      <c r="A11" s="163" t="s">
        <v>14</v>
      </c>
      <c r="B11" s="36" t="s">
        <v>565</v>
      </c>
      <c r="C11" s="37"/>
      <c r="D11" s="163"/>
      <c r="E11" s="38">
        <f>SUM(E12:E41)</f>
        <v>196047</v>
      </c>
      <c r="F11" s="39">
        <f t="shared" ref="F11:F41" si="2">G11+H11</f>
        <v>196047</v>
      </c>
      <c r="G11" s="40">
        <f t="shared" ref="G11:H11" si="3">SUM(G12:G41)</f>
        <v>190337</v>
      </c>
      <c r="H11" s="40">
        <f t="shared" si="3"/>
        <v>5710</v>
      </c>
      <c r="I11" s="39">
        <f t="shared" ref="I11" si="4">J11+K11</f>
        <v>67434</v>
      </c>
      <c r="J11" s="40">
        <f t="shared" ref="J11:K11" si="5">SUM(J12:J41)</f>
        <v>65470</v>
      </c>
      <c r="K11" s="40">
        <f t="shared" si="5"/>
        <v>1964</v>
      </c>
      <c r="L11" s="37"/>
      <c r="M11" s="35"/>
    </row>
    <row r="12" spans="1:13" ht="37.5">
      <c r="A12" s="41">
        <v>1</v>
      </c>
      <c r="B12" s="42" t="s">
        <v>566</v>
      </c>
      <c r="C12" s="41" t="s">
        <v>567</v>
      </c>
      <c r="D12" s="41" t="s">
        <v>568</v>
      </c>
      <c r="E12" s="43">
        <v>7500</v>
      </c>
      <c r="F12" s="44">
        <f>G12+H12</f>
        <v>7500</v>
      </c>
      <c r="G12" s="45">
        <v>7356</v>
      </c>
      <c r="H12" s="45">
        <v>144</v>
      </c>
      <c r="I12" s="44">
        <f>J12+K12</f>
        <v>5514</v>
      </c>
      <c r="J12" s="45">
        <v>5370</v>
      </c>
      <c r="K12" s="45">
        <v>144</v>
      </c>
      <c r="L12" s="46" t="s">
        <v>31</v>
      </c>
    </row>
    <row r="13" spans="1:13" ht="56.25">
      <c r="A13" s="41">
        <v>2</v>
      </c>
      <c r="B13" s="42" t="s">
        <v>569</v>
      </c>
      <c r="C13" s="41" t="s">
        <v>567</v>
      </c>
      <c r="D13" s="41" t="s">
        <v>570</v>
      </c>
      <c r="E13" s="43">
        <v>3000</v>
      </c>
      <c r="F13" s="44">
        <f t="shared" si="2"/>
        <v>3000</v>
      </c>
      <c r="G13" s="45">
        <v>2860</v>
      </c>
      <c r="H13" s="45">
        <v>140</v>
      </c>
      <c r="I13" s="44">
        <f t="shared" ref="I13:I25" si="6">J13+K13</f>
        <v>2240</v>
      </c>
      <c r="J13" s="45">
        <v>2100</v>
      </c>
      <c r="K13" s="45">
        <v>140</v>
      </c>
      <c r="L13" s="46" t="s">
        <v>31</v>
      </c>
    </row>
    <row r="14" spans="1:13" ht="56.25">
      <c r="A14" s="41">
        <v>3</v>
      </c>
      <c r="B14" s="42" t="s">
        <v>571</v>
      </c>
      <c r="C14" s="41" t="s">
        <v>572</v>
      </c>
      <c r="D14" s="41" t="s">
        <v>573</v>
      </c>
      <c r="E14" s="43">
        <v>6500</v>
      </c>
      <c r="F14" s="44">
        <f t="shared" si="2"/>
        <v>6500</v>
      </c>
      <c r="G14" s="45">
        <v>6360</v>
      </c>
      <c r="H14" s="45">
        <v>140</v>
      </c>
      <c r="I14" s="44">
        <f t="shared" si="6"/>
        <v>4790</v>
      </c>
      <c r="J14" s="45">
        <v>4650</v>
      </c>
      <c r="K14" s="45">
        <v>140</v>
      </c>
      <c r="L14" s="46" t="s">
        <v>31</v>
      </c>
    </row>
    <row r="15" spans="1:13" ht="56.25">
      <c r="A15" s="41">
        <v>4</v>
      </c>
      <c r="B15" s="47" t="s">
        <v>574</v>
      </c>
      <c r="C15" s="41" t="s">
        <v>572</v>
      </c>
      <c r="D15" s="41" t="s">
        <v>575</v>
      </c>
      <c r="E15" s="43">
        <v>8500</v>
      </c>
      <c r="F15" s="44">
        <f t="shared" si="2"/>
        <v>8500</v>
      </c>
      <c r="G15" s="45">
        <v>8360</v>
      </c>
      <c r="H15" s="45">
        <v>140</v>
      </c>
      <c r="I15" s="44">
        <f t="shared" si="6"/>
        <v>6240</v>
      </c>
      <c r="J15" s="45">
        <v>6100</v>
      </c>
      <c r="K15" s="45">
        <v>140</v>
      </c>
      <c r="L15" s="46" t="s">
        <v>31</v>
      </c>
    </row>
    <row r="16" spans="1:13" ht="75">
      <c r="A16" s="41">
        <v>5</v>
      </c>
      <c r="B16" s="47" t="s">
        <v>576</v>
      </c>
      <c r="C16" s="41" t="s">
        <v>572</v>
      </c>
      <c r="D16" s="41" t="s">
        <v>577</v>
      </c>
      <c r="E16" s="43">
        <v>6500</v>
      </c>
      <c r="F16" s="44">
        <f t="shared" si="2"/>
        <v>6500</v>
      </c>
      <c r="G16" s="45">
        <v>6360</v>
      </c>
      <c r="H16" s="45">
        <v>140</v>
      </c>
      <c r="I16" s="44">
        <f t="shared" si="6"/>
        <v>5140</v>
      </c>
      <c r="J16" s="45">
        <v>5000</v>
      </c>
      <c r="K16" s="45">
        <v>140</v>
      </c>
      <c r="L16" s="46" t="s">
        <v>31</v>
      </c>
    </row>
    <row r="17" spans="1:12" ht="75">
      <c r="A17" s="41">
        <v>6</v>
      </c>
      <c r="B17" s="47" t="s">
        <v>578</v>
      </c>
      <c r="C17" s="41" t="s">
        <v>572</v>
      </c>
      <c r="D17" s="41" t="s">
        <v>579</v>
      </c>
      <c r="E17" s="43">
        <v>7500</v>
      </c>
      <c r="F17" s="44">
        <f t="shared" si="2"/>
        <v>7500</v>
      </c>
      <c r="G17" s="45">
        <v>7360</v>
      </c>
      <c r="H17" s="45">
        <v>140</v>
      </c>
      <c r="I17" s="44">
        <f t="shared" si="6"/>
        <v>5890</v>
      </c>
      <c r="J17" s="45">
        <v>5750</v>
      </c>
      <c r="K17" s="45">
        <v>140</v>
      </c>
      <c r="L17" s="46" t="s">
        <v>31</v>
      </c>
    </row>
    <row r="18" spans="1:12" ht="37.5">
      <c r="A18" s="41">
        <v>7</v>
      </c>
      <c r="B18" s="48" t="s">
        <v>580</v>
      </c>
      <c r="C18" s="41" t="s">
        <v>581</v>
      </c>
      <c r="D18" s="41" t="s">
        <v>582</v>
      </c>
      <c r="E18" s="43">
        <v>10000</v>
      </c>
      <c r="F18" s="44">
        <f t="shared" si="2"/>
        <v>10000</v>
      </c>
      <c r="G18" s="45">
        <v>9860</v>
      </c>
      <c r="H18" s="45">
        <v>140</v>
      </c>
      <c r="I18" s="44">
        <f t="shared" si="6"/>
        <v>7340</v>
      </c>
      <c r="J18" s="45">
        <v>7200</v>
      </c>
      <c r="K18" s="45">
        <v>140</v>
      </c>
      <c r="L18" s="46" t="s">
        <v>31</v>
      </c>
    </row>
    <row r="19" spans="1:12" ht="93.75">
      <c r="A19" s="41">
        <v>8</v>
      </c>
      <c r="B19" s="42" t="s">
        <v>583</v>
      </c>
      <c r="C19" s="41" t="s">
        <v>584</v>
      </c>
      <c r="D19" s="41" t="s">
        <v>585</v>
      </c>
      <c r="E19" s="43">
        <v>8500</v>
      </c>
      <c r="F19" s="44">
        <f t="shared" si="2"/>
        <v>8500</v>
      </c>
      <c r="G19" s="45">
        <v>8360</v>
      </c>
      <c r="H19" s="45">
        <v>140</v>
      </c>
      <c r="I19" s="44">
        <f t="shared" si="6"/>
        <v>6640</v>
      </c>
      <c r="J19" s="45">
        <v>6500</v>
      </c>
      <c r="K19" s="45">
        <v>140</v>
      </c>
      <c r="L19" s="46" t="s">
        <v>31</v>
      </c>
    </row>
    <row r="20" spans="1:12" ht="56.25">
      <c r="A20" s="41">
        <v>9</v>
      </c>
      <c r="B20" s="42" t="s">
        <v>586</v>
      </c>
      <c r="C20" s="41" t="s">
        <v>587</v>
      </c>
      <c r="D20" s="49" t="s">
        <v>588</v>
      </c>
      <c r="E20" s="43">
        <v>2000</v>
      </c>
      <c r="F20" s="44">
        <f t="shared" si="2"/>
        <v>2000</v>
      </c>
      <c r="G20" s="45">
        <v>1860</v>
      </c>
      <c r="H20" s="45">
        <v>140</v>
      </c>
      <c r="I20" s="44">
        <f t="shared" si="6"/>
        <v>1490</v>
      </c>
      <c r="J20" s="45">
        <v>1350</v>
      </c>
      <c r="K20" s="45">
        <v>140</v>
      </c>
      <c r="L20" s="46" t="s">
        <v>31</v>
      </c>
    </row>
    <row r="21" spans="1:12" ht="56.25">
      <c r="A21" s="41">
        <v>10</v>
      </c>
      <c r="B21" s="42" t="s">
        <v>589</v>
      </c>
      <c r="C21" s="41" t="s">
        <v>590</v>
      </c>
      <c r="D21" s="41" t="s">
        <v>591</v>
      </c>
      <c r="E21" s="43">
        <v>4500</v>
      </c>
      <c r="F21" s="44">
        <f t="shared" si="2"/>
        <v>4500</v>
      </c>
      <c r="G21" s="45">
        <v>4360</v>
      </c>
      <c r="H21" s="45">
        <v>140</v>
      </c>
      <c r="I21" s="44">
        <f t="shared" si="6"/>
        <v>3340</v>
      </c>
      <c r="J21" s="45">
        <v>3200</v>
      </c>
      <c r="K21" s="45">
        <v>140</v>
      </c>
      <c r="L21" s="46" t="s">
        <v>31</v>
      </c>
    </row>
    <row r="22" spans="1:12" ht="37.5">
      <c r="A22" s="41">
        <v>11</v>
      </c>
      <c r="B22" s="42" t="s">
        <v>592</v>
      </c>
      <c r="C22" s="41" t="s">
        <v>590</v>
      </c>
      <c r="D22" s="41" t="s">
        <v>593</v>
      </c>
      <c r="E22" s="43">
        <v>10000</v>
      </c>
      <c r="F22" s="44">
        <f t="shared" si="2"/>
        <v>10000</v>
      </c>
      <c r="G22" s="45">
        <v>9860</v>
      </c>
      <c r="H22" s="45">
        <v>140</v>
      </c>
      <c r="I22" s="44">
        <f t="shared" si="6"/>
        <v>7340</v>
      </c>
      <c r="J22" s="45">
        <v>7200</v>
      </c>
      <c r="K22" s="45">
        <v>140</v>
      </c>
      <c r="L22" s="46" t="s">
        <v>31</v>
      </c>
    </row>
    <row r="23" spans="1:12" ht="56.25">
      <c r="A23" s="41">
        <v>12</v>
      </c>
      <c r="B23" s="42" t="s">
        <v>594</v>
      </c>
      <c r="C23" s="41" t="s">
        <v>567</v>
      </c>
      <c r="D23" s="41" t="s">
        <v>595</v>
      </c>
      <c r="E23" s="43">
        <v>5000</v>
      </c>
      <c r="F23" s="44">
        <f t="shared" si="2"/>
        <v>5000</v>
      </c>
      <c r="G23" s="45">
        <v>4860</v>
      </c>
      <c r="H23" s="45">
        <v>140</v>
      </c>
      <c r="I23" s="44">
        <f t="shared" si="6"/>
        <v>3690</v>
      </c>
      <c r="J23" s="45">
        <v>3550</v>
      </c>
      <c r="K23" s="45">
        <v>140</v>
      </c>
      <c r="L23" s="46" t="s">
        <v>31</v>
      </c>
    </row>
    <row r="24" spans="1:12" ht="37.5">
      <c r="A24" s="41">
        <v>13</v>
      </c>
      <c r="B24" s="42" t="s">
        <v>596</v>
      </c>
      <c r="C24" s="41" t="s">
        <v>581</v>
      </c>
      <c r="D24" s="41" t="s">
        <v>597</v>
      </c>
      <c r="E24" s="43">
        <v>3000</v>
      </c>
      <c r="F24" s="44">
        <f t="shared" si="2"/>
        <v>3000</v>
      </c>
      <c r="G24" s="45">
        <v>2860</v>
      </c>
      <c r="H24" s="45">
        <v>140</v>
      </c>
      <c r="I24" s="44">
        <f t="shared" si="6"/>
        <v>2140</v>
      </c>
      <c r="J24" s="45">
        <v>2000</v>
      </c>
      <c r="K24" s="45">
        <v>140</v>
      </c>
      <c r="L24" s="46" t="s">
        <v>31</v>
      </c>
    </row>
    <row r="25" spans="1:12" ht="56.25">
      <c r="A25" s="41">
        <v>14</v>
      </c>
      <c r="B25" s="42" t="s">
        <v>598</v>
      </c>
      <c r="C25" s="41" t="s">
        <v>59</v>
      </c>
      <c r="D25" s="41" t="s">
        <v>599</v>
      </c>
      <c r="E25" s="43">
        <v>7500</v>
      </c>
      <c r="F25" s="44">
        <f t="shared" si="2"/>
        <v>7500</v>
      </c>
      <c r="G25" s="45">
        <v>7360</v>
      </c>
      <c r="H25" s="45">
        <v>140</v>
      </c>
      <c r="I25" s="44">
        <f t="shared" si="6"/>
        <v>5640</v>
      </c>
      <c r="J25" s="45">
        <v>5500</v>
      </c>
      <c r="K25" s="45">
        <v>140</v>
      </c>
      <c r="L25" s="46" t="s">
        <v>31</v>
      </c>
    </row>
    <row r="26" spans="1:12" ht="56.25">
      <c r="A26" s="41">
        <v>15</v>
      </c>
      <c r="B26" s="42" t="s">
        <v>600</v>
      </c>
      <c r="C26" s="41" t="s">
        <v>601</v>
      </c>
      <c r="D26" s="41" t="s">
        <v>602</v>
      </c>
      <c r="E26" s="43">
        <v>2500</v>
      </c>
      <c r="F26" s="44">
        <f t="shared" si="2"/>
        <v>2500</v>
      </c>
      <c r="G26" s="45">
        <v>2265</v>
      </c>
      <c r="H26" s="45">
        <v>235</v>
      </c>
      <c r="I26" s="44"/>
      <c r="J26" s="45"/>
      <c r="K26" s="45"/>
      <c r="L26" s="46" t="s">
        <v>50</v>
      </c>
    </row>
    <row r="27" spans="1:12" ht="56.25">
      <c r="A27" s="41">
        <v>16</v>
      </c>
      <c r="B27" s="42" t="s">
        <v>603</v>
      </c>
      <c r="C27" s="41" t="s">
        <v>604</v>
      </c>
      <c r="D27" s="41" t="s">
        <v>605</v>
      </c>
      <c r="E27" s="43">
        <v>2500</v>
      </c>
      <c r="F27" s="44">
        <f t="shared" si="2"/>
        <v>2500</v>
      </c>
      <c r="G27" s="45">
        <v>2265</v>
      </c>
      <c r="H27" s="45">
        <v>235</v>
      </c>
      <c r="I27" s="44"/>
      <c r="J27" s="45"/>
      <c r="K27" s="45"/>
      <c r="L27" s="46" t="s">
        <v>50</v>
      </c>
    </row>
    <row r="28" spans="1:12" ht="56.25">
      <c r="A28" s="41">
        <v>17</v>
      </c>
      <c r="B28" s="47" t="s">
        <v>606</v>
      </c>
      <c r="C28" s="41" t="s">
        <v>590</v>
      </c>
      <c r="D28" s="41" t="s">
        <v>607</v>
      </c>
      <c r="E28" s="43">
        <v>5000</v>
      </c>
      <c r="F28" s="44">
        <f t="shared" si="2"/>
        <v>5000</v>
      </c>
      <c r="G28" s="45">
        <v>4765</v>
      </c>
      <c r="H28" s="45">
        <v>235</v>
      </c>
      <c r="I28" s="44"/>
      <c r="J28" s="45"/>
      <c r="K28" s="45"/>
      <c r="L28" s="46" t="s">
        <v>50</v>
      </c>
    </row>
    <row r="29" spans="1:12" ht="56.25">
      <c r="A29" s="41">
        <v>18</v>
      </c>
      <c r="B29" s="42" t="s">
        <v>608</v>
      </c>
      <c r="C29" s="41" t="s">
        <v>572</v>
      </c>
      <c r="D29" s="41" t="s">
        <v>609</v>
      </c>
      <c r="E29" s="43">
        <v>3500</v>
      </c>
      <c r="F29" s="44">
        <f t="shared" si="2"/>
        <v>3500</v>
      </c>
      <c r="G29" s="45">
        <v>3265</v>
      </c>
      <c r="H29" s="45">
        <v>235</v>
      </c>
      <c r="I29" s="44"/>
      <c r="J29" s="45"/>
      <c r="K29" s="45"/>
      <c r="L29" s="46" t="s">
        <v>50</v>
      </c>
    </row>
    <row r="30" spans="1:12" ht="56.25">
      <c r="A30" s="41">
        <v>19</v>
      </c>
      <c r="B30" s="42" t="s">
        <v>610</v>
      </c>
      <c r="C30" s="41" t="s">
        <v>572</v>
      </c>
      <c r="D30" s="41" t="s">
        <v>595</v>
      </c>
      <c r="E30" s="43">
        <v>5000</v>
      </c>
      <c r="F30" s="44">
        <f t="shared" si="2"/>
        <v>5000</v>
      </c>
      <c r="G30" s="45">
        <v>4765</v>
      </c>
      <c r="H30" s="45">
        <v>235</v>
      </c>
      <c r="I30" s="44"/>
      <c r="J30" s="45"/>
      <c r="K30" s="45"/>
      <c r="L30" s="46" t="s">
        <v>50</v>
      </c>
    </row>
    <row r="31" spans="1:12" ht="56.25">
      <c r="A31" s="41">
        <v>20</v>
      </c>
      <c r="B31" s="42" t="s">
        <v>611</v>
      </c>
      <c r="C31" s="41" t="s">
        <v>612</v>
      </c>
      <c r="D31" s="41" t="s">
        <v>613</v>
      </c>
      <c r="E31" s="43">
        <v>10000</v>
      </c>
      <c r="F31" s="44">
        <f t="shared" si="2"/>
        <v>10000</v>
      </c>
      <c r="G31" s="45">
        <v>9765</v>
      </c>
      <c r="H31" s="45">
        <v>235</v>
      </c>
      <c r="I31" s="44"/>
      <c r="J31" s="45"/>
      <c r="K31" s="45"/>
      <c r="L31" s="46" t="s">
        <v>50</v>
      </c>
    </row>
    <row r="32" spans="1:12" ht="37.5">
      <c r="A32" s="41">
        <v>21</v>
      </c>
      <c r="B32" s="42" t="s">
        <v>614</v>
      </c>
      <c r="C32" s="41" t="s">
        <v>572</v>
      </c>
      <c r="D32" s="41" t="s">
        <v>575</v>
      </c>
      <c r="E32" s="43">
        <v>7500</v>
      </c>
      <c r="F32" s="44">
        <f t="shared" si="2"/>
        <v>7500</v>
      </c>
      <c r="G32" s="45">
        <v>7265</v>
      </c>
      <c r="H32" s="45">
        <v>235</v>
      </c>
      <c r="I32" s="44"/>
      <c r="J32" s="45"/>
      <c r="K32" s="45"/>
      <c r="L32" s="46" t="s">
        <v>50</v>
      </c>
    </row>
    <row r="33" spans="1:12" ht="56.25">
      <c r="A33" s="41">
        <v>22</v>
      </c>
      <c r="B33" s="42" t="s">
        <v>615</v>
      </c>
      <c r="C33" s="41" t="s">
        <v>616</v>
      </c>
      <c r="D33" s="41" t="s">
        <v>617</v>
      </c>
      <c r="E33" s="43">
        <v>13500</v>
      </c>
      <c r="F33" s="44">
        <f t="shared" si="2"/>
        <v>13500</v>
      </c>
      <c r="G33" s="45">
        <v>13265</v>
      </c>
      <c r="H33" s="45">
        <v>235</v>
      </c>
      <c r="I33" s="44"/>
      <c r="J33" s="45"/>
      <c r="K33" s="45"/>
      <c r="L33" s="46" t="s">
        <v>50</v>
      </c>
    </row>
    <row r="34" spans="1:12" ht="56.25">
      <c r="A34" s="41">
        <v>23</v>
      </c>
      <c r="B34" s="42" t="s">
        <v>618</v>
      </c>
      <c r="C34" s="41" t="s">
        <v>572</v>
      </c>
      <c r="D34" s="41" t="s">
        <v>619</v>
      </c>
      <c r="E34" s="43">
        <v>8000</v>
      </c>
      <c r="F34" s="44">
        <f t="shared" si="2"/>
        <v>8000</v>
      </c>
      <c r="G34" s="45">
        <v>7765</v>
      </c>
      <c r="H34" s="45">
        <v>235</v>
      </c>
      <c r="I34" s="44"/>
      <c r="J34" s="45"/>
      <c r="K34" s="45"/>
      <c r="L34" s="46" t="s">
        <v>51</v>
      </c>
    </row>
    <row r="35" spans="1:12" ht="37.5">
      <c r="A35" s="41">
        <v>24</v>
      </c>
      <c r="B35" s="50" t="s">
        <v>620</v>
      </c>
      <c r="C35" s="41" t="s">
        <v>584</v>
      </c>
      <c r="D35" s="41" t="s">
        <v>597</v>
      </c>
      <c r="E35" s="43">
        <v>4000</v>
      </c>
      <c r="F35" s="44">
        <f t="shared" si="2"/>
        <v>4000</v>
      </c>
      <c r="G35" s="45">
        <v>3765</v>
      </c>
      <c r="H35" s="45">
        <v>235</v>
      </c>
      <c r="I35" s="44"/>
      <c r="J35" s="45"/>
      <c r="K35" s="45"/>
      <c r="L35" s="46" t="s">
        <v>51</v>
      </c>
    </row>
    <row r="36" spans="1:12" ht="56.25">
      <c r="A36" s="41">
        <v>25</v>
      </c>
      <c r="B36" s="42" t="s">
        <v>621</v>
      </c>
      <c r="C36" s="41" t="s">
        <v>622</v>
      </c>
      <c r="D36" s="41" t="s">
        <v>575</v>
      </c>
      <c r="E36" s="43">
        <v>10000</v>
      </c>
      <c r="F36" s="44">
        <f t="shared" si="2"/>
        <v>10000</v>
      </c>
      <c r="G36" s="45">
        <v>9765</v>
      </c>
      <c r="H36" s="45">
        <v>235</v>
      </c>
      <c r="I36" s="44"/>
      <c r="J36" s="45"/>
      <c r="K36" s="45"/>
      <c r="L36" s="46" t="s">
        <v>51</v>
      </c>
    </row>
    <row r="37" spans="1:12" ht="75">
      <c r="A37" s="41">
        <v>26</v>
      </c>
      <c r="B37" s="42" t="s">
        <v>623</v>
      </c>
      <c r="C37" s="41" t="s">
        <v>624</v>
      </c>
      <c r="D37" s="41" t="s">
        <v>625</v>
      </c>
      <c r="E37" s="43">
        <v>5000</v>
      </c>
      <c r="F37" s="44">
        <f t="shared" si="2"/>
        <v>5000</v>
      </c>
      <c r="G37" s="45">
        <v>4765</v>
      </c>
      <c r="H37" s="45">
        <v>235</v>
      </c>
      <c r="I37" s="44"/>
      <c r="J37" s="45"/>
      <c r="K37" s="45"/>
      <c r="L37" s="46" t="s">
        <v>51</v>
      </c>
    </row>
    <row r="38" spans="1:12" ht="37.5">
      <c r="A38" s="41">
        <v>27</v>
      </c>
      <c r="B38" s="42" t="s">
        <v>626</v>
      </c>
      <c r="C38" s="41" t="s">
        <v>604</v>
      </c>
      <c r="D38" s="41" t="s">
        <v>627</v>
      </c>
      <c r="E38" s="43">
        <v>2000</v>
      </c>
      <c r="F38" s="44">
        <f t="shared" si="2"/>
        <v>2000</v>
      </c>
      <c r="G38" s="45">
        <v>1770</v>
      </c>
      <c r="H38" s="45">
        <v>230</v>
      </c>
      <c r="I38" s="44"/>
      <c r="J38" s="45"/>
      <c r="K38" s="45"/>
      <c r="L38" s="46" t="s">
        <v>51</v>
      </c>
    </row>
    <row r="39" spans="1:12" ht="37.5">
      <c r="A39" s="41">
        <v>28</v>
      </c>
      <c r="B39" s="42" t="s">
        <v>628</v>
      </c>
      <c r="C39" s="41" t="s">
        <v>567</v>
      </c>
      <c r="D39" s="41" t="s">
        <v>629</v>
      </c>
      <c r="E39" s="43">
        <v>6000</v>
      </c>
      <c r="F39" s="44">
        <f t="shared" si="2"/>
        <v>6000</v>
      </c>
      <c r="G39" s="45">
        <v>5770</v>
      </c>
      <c r="H39" s="45">
        <v>230</v>
      </c>
      <c r="I39" s="44"/>
      <c r="J39" s="45"/>
      <c r="K39" s="45"/>
      <c r="L39" s="46" t="s">
        <v>51</v>
      </c>
    </row>
    <row r="40" spans="1:12" ht="56.25">
      <c r="A40" s="41">
        <v>29</v>
      </c>
      <c r="B40" s="42" t="s">
        <v>630</v>
      </c>
      <c r="C40" s="41" t="s">
        <v>631</v>
      </c>
      <c r="D40" s="41" t="s">
        <v>632</v>
      </c>
      <c r="E40" s="43">
        <v>8000</v>
      </c>
      <c r="F40" s="44">
        <f t="shared" si="2"/>
        <v>8000</v>
      </c>
      <c r="G40" s="45">
        <v>7770</v>
      </c>
      <c r="H40" s="45">
        <v>230</v>
      </c>
      <c r="I40" s="44"/>
      <c r="J40" s="45"/>
      <c r="K40" s="45"/>
      <c r="L40" s="46" t="s">
        <v>51</v>
      </c>
    </row>
    <row r="41" spans="1:12" ht="37.5">
      <c r="A41" s="41">
        <v>30</v>
      </c>
      <c r="B41" s="42" t="s">
        <v>633</v>
      </c>
      <c r="C41" s="41" t="s">
        <v>59</v>
      </c>
      <c r="D41" s="41" t="s">
        <v>634</v>
      </c>
      <c r="E41" s="43">
        <v>13547</v>
      </c>
      <c r="F41" s="44">
        <f t="shared" si="2"/>
        <v>13547</v>
      </c>
      <c r="G41" s="45">
        <v>13311</v>
      </c>
      <c r="H41" s="45">
        <v>236</v>
      </c>
      <c r="I41" s="44"/>
      <c r="J41" s="45"/>
      <c r="K41" s="45"/>
      <c r="L41" s="46" t="s">
        <v>51</v>
      </c>
    </row>
    <row r="42" spans="1:12" s="54" customFormat="1" ht="19.5">
      <c r="A42" s="163" t="s">
        <v>34</v>
      </c>
      <c r="B42" s="51" t="s">
        <v>635</v>
      </c>
      <c r="C42" s="52"/>
      <c r="D42" s="52"/>
      <c r="E42" s="53">
        <f>SUM(E43:E59)</f>
        <v>205273</v>
      </c>
      <c r="F42" s="53">
        <f>SUM(F43:F59)</f>
        <v>205273</v>
      </c>
      <c r="G42" s="53">
        <f>SUM(G43:G59)</f>
        <v>199294</v>
      </c>
      <c r="H42" s="53">
        <f>SUM(H43:H59)</f>
        <v>5979</v>
      </c>
      <c r="I42" s="53">
        <f t="shared" ref="I42:K42" si="7">SUM(I43:I59)</f>
        <v>70608</v>
      </c>
      <c r="J42" s="53">
        <f>SUM(J43:J59)</f>
        <v>68551</v>
      </c>
      <c r="K42" s="53">
        <f t="shared" si="7"/>
        <v>2057</v>
      </c>
      <c r="L42" s="53">
        <f>SUM(L43:L58)</f>
        <v>0</v>
      </c>
    </row>
    <row r="43" spans="1:12" ht="168.75">
      <c r="A43" s="55">
        <v>1</v>
      </c>
      <c r="B43" s="56" t="s">
        <v>636</v>
      </c>
      <c r="C43" s="57" t="s">
        <v>546</v>
      </c>
      <c r="D43" s="55" t="s">
        <v>637</v>
      </c>
      <c r="E43" s="58">
        <f>F43</f>
        <v>39294</v>
      </c>
      <c r="F43" s="59">
        <f>G43+H43</f>
        <v>39294</v>
      </c>
      <c r="G43" s="60">
        <v>38294</v>
      </c>
      <c r="H43" s="61">
        <v>1000</v>
      </c>
      <c r="I43" s="59">
        <f>J43+K43</f>
        <v>19008</v>
      </c>
      <c r="J43" s="60">
        <v>18551</v>
      </c>
      <c r="K43" s="61">
        <v>457</v>
      </c>
      <c r="L43" s="55" t="s">
        <v>638</v>
      </c>
    </row>
    <row r="44" spans="1:12" ht="37.5">
      <c r="A44" s="55">
        <v>2</v>
      </c>
      <c r="B44" s="56" t="s">
        <v>639</v>
      </c>
      <c r="C44" s="57" t="s">
        <v>546</v>
      </c>
      <c r="D44" s="57" t="s">
        <v>640</v>
      </c>
      <c r="E44" s="58">
        <f t="shared" ref="E44:E59" si="8">F44</f>
        <v>8200</v>
      </c>
      <c r="F44" s="59">
        <f t="shared" ref="F44:F59" si="9">G44+H44</f>
        <v>8200</v>
      </c>
      <c r="G44" s="60">
        <v>8000</v>
      </c>
      <c r="H44" s="61">
        <v>200</v>
      </c>
      <c r="I44" s="59">
        <f t="shared" ref="I44:I59" si="10">J44+K44</f>
        <v>5000</v>
      </c>
      <c r="J44" s="60">
        <v>5000</v>
      </c>
      <c r="K44" s="61"/>
      <c r="L44" s="55" t="s">
        <v>638</v>
      </c>
    </row>
    <row r="45" spans="1:12" ht="56.25">
      <c r="A45" s="55">
        <v>3</v>
      </c>
      <c r="B45" s="62" t="s">
        <v>641</v>
      </c>
      <c r="C45" s="57" t="s">
        <v>642</v>
      </c>
      <c r="D45" s="55" t="s">
        <v>643</v>
      </c>
      <c r="E45" s="58">
        <f t="shared" si="8"/>
        <v>6379</v>
      </c>
      <c r="F45" s="59">
        <f t="shared" si="9"/>
        <v>6379</v>
      </c>
      <c r="G45" s="60">
        <v>6000</v>
      </c>
      <c r="H45" s="61">
        <v>379</v>
      </c>
      <c r="I45" s="59">
        <f t="shared" si="10"/>
        <v>0</v>
      </c>
      <c r="J45" s="63"/>
      <c r="K45" s="61"/>
      <c r="L45" s="55" t="s">
        <v>638</v>
      </c>
    </row>
    <row r="46" spans="1:12" ht="37.5">
      <c r="A46" s="55">
        <v>4</v>
      </c>
      <c r="B46" s="62" t="s">
        <v>644</v>
      </c>
      <c r="C46" s="57" t="s">
        <v>548</v>
      </c>
      <c r="D46" s="55" t="s">
        <v>645</v>
      </c>
      <c r="E46" s="58">
        <f t="shared" si="8"/>
        <v>10500</v>
      </c>
      <c r="F46" s="59">
        <f t="shared" si="9"/>
        <v>10500</v>
      </c>
      <c r="G46" s="63">
        <v>10000</v>
      </c>
      <c r="H46" s="61">
        <v>500</v>
      </c>
      <c r="I46" s="59">
        <f t="shared" si="10"/>
        <v>8000</v>
      </c>
      <c r="J46" s="63">
        <v>8000</v>
      </c>
      <c r="K46" s="61"/>
      <c r="L46" s="55" t="s">
        <v>638</v>
      </c>
    </row>
    <row r="47" spans="1:12" ht="56.25">
      <c r="A47" s="55">
        <v>5</v>
      </c>
      <c r="B47" s="64" t="s">
        <v>646</v>
      </c>
      <c r="C47" s="57" t="s">
        <v>647</v>
      </c>
      <c r="D47" s="55" t="s">
        <v>648</v>
      </c>
      <c r="E47" s="58">
        <f t="shared" si="8"/>
        <v>3200</v>
      </c>
      <c r="F47" s="59">
        <f t="shared" si="9"/>
        <v>3200</v>
      </c>
      <c r="G47" s="63">
        <v>3000</v>
      </c>
      <c r="H47" s="61">
        <v>200</v>
      </c>
      <c r="I47" s="59">
        <f t="shared" si="10"/>
        <v>2000</v>
      </c>
      <c r="J47" s="63">
        <v>2000</v>
      </c>
      <c r="K47" s="61"/>
      <c r="L47" s="55" t="s">
        <v>638</v>
      </c>
    </row>
    <row r="48" spans="1:12" ht="56.25">
      <c r="A48" s="55">
        <v>6</v>
      </c>
      <c r="B48" s="56" t="s">
        <v>649</v>
      </c>
      <c r="C48" s="57" t="s">
        <v>650</v>
      </c>
      <c r="D48" s="57" t="s">
        <v>651</v>
      </c>
      <c r="E48" s="58">
        <f t="shared" si="8"/>
        <v>33000</v>
      </c>
      <c r="F48" s="59">
        <f t="shared" si="9"/>
        <v>33000</v>
      </c>
      <c r="G48" s="63">
        <v>32000</v>
      </c>
      <c r="H48" s="61">
        <v>1000</v>
      </c>
      <c r="I48" s="59">
        <f t="shared" si="10"/>
        <v>0</v>
      </c>
      <c r="J48" s="63"/>
      <c r="K48" s="61"/>
      <c r="L48" s="55" t="s">
        <v>638</v>
      </c>
    </row>
    <row r="49" spans="1:17" ht="37.5">
      <c r="A49" s="55">
        <v>7</v>
      </c>
      <c r="B49" s="56" t="s">
        <v>652</v>
      </c>
      <c r="C49" s="57" t="s">
        <v>653</v>
      </c>
      <c r="D49" s="57" t="s">
        <v>654</v>
      </c>
      <c r="E49" s="58">
        <f t="shared" si="8"/>
        <v>7500</v>
      </c>
      <c r="F49" s="59">
        <f t="shared" si="9"/>
        <v>7500</v>
      </c>
      <c r="G49" s="63">
        <v>7000</v>
      </c>
      <c r="H49" s="61">
        <v>500</v>
      </c>
      <c r="I49" s="59">
        <f t="shared" si="10"/>
        <v>5300</v>
      </c>
      <c r="J49" s="63">
        <v>5000</v>
      </c>
      <c r="K49" s="61">
        <v>300</v>
      </c>
      <c r="L49" s="55" t="s">
        <v>638</v>
      </c>
    </row>
    <row r="50" spans="1:17" ht="56.25">
      <c r="A50" s="55">
        <v>8</v>
      </c>
      <c r="B50" s="56" t="s">
        <v>655</v>
      </c>
      <c r="C50" s="57" t="s">
        <v>547</v>
      </c>
      <c r="D50" s="57" t="s">
        <v>656</v>
      </c>
      <c r="E50" s="58">
        <f t="shared" si="8"/>
        <v>10000</v>
      </c>
      <c r="F50" s="59">
        <f t="shared" si="9"/>
        <v>10000</v>
      </c>
      <c r="G50" s="63">
        <v>10000</v>
      </c>
      <c r="H50" s="61">
        <v>0</v>
      </c>
      <c r="I50" s="59">
        <f t="shared" si="10"/>
        <v>6000</v>
      </c>
      <c r="J50" s="63">
        <v>6000</v>
      </c>
      <c r="K50" s="61"/>
      <c r="L50" s="55" t="s">
        <v>638</v>
      </c>
    </row>
    <row r="51" spans="1:17" ht="112.5">
      <c r="A51" s="55">
        <v>9</v>
      </c>
      <c r="B51" s="56" t="s">
        <v>657</v>
      </c>
      <c r="C51" s="57" t="s">
        <v>658</v>
      </c>
      <c r="D51" s="57" t="s">
        <v>659</v>
      </c>
      <c r="E51" s="58">
        <f>F51</f>
        <v>14000</v>
      </c>
      <c r="F51" s="59">
        <f t="shared" si="9"/>
        <v>14000</v>
      </c>
      <c r="G51" s="63">
        <v>14000</v>
      </c>
      <c r="H51" s="61">
        <v>0</v>
      </c>
      <c r="I51" s="59">
        <f t="shared" si="10"/>
        <v>0</v>
      </c>
      <c r="J51" s="63"/>
      <c r="K51" s="61"/>
      <c r="L51" s="55" t="s">
        <v>638</v>
      </c>
    </row>
    <row r="52" spans="1:17" ht="37.5">
      <c r="A52" s="55">
        <v>10</v>
      </c>
      <c r="B52" s="62" t="s">
        <v>660</v>
      </c>
      <c r="C52" s="57" t="s">
        <v>545</v>
      </c>
      <c r="D52" s="65" t="s">
        <v>661</v>
      </c>
      <c r="E52" s="58">
        <f t="shared" si="8"/>
        <v>10600</v>
      </c>
      <c r="F52" s="59">
        <f t="shared" si="9"/>
        <v>10600</v>
      </c>
      <c r="G52" s="63">
        <v>10000</v>
      </c>
      <c r="H52" s="61">
        <v>600</v>
      </c>
      <c r="I52" s="59">
        <f t="shared" si="10"/>
        <v>6600</v>
      </c>
      <c r="J52" s="60">
        <v>6000</v>
      </c>
      <c r="K52" s="61">
        <v>600</v>
      </c>
      <c r="L52" s="55" t="s">
        <v>638</v>
      </c>
    </row>
    <row r="53" spans="1:17" ht="56.25">
      <c r="A53" s="55">
        <v>11</v>
      </c>
      <c r="B53" s="56" t="s">
        <v>662</v>
      </c>
      <c r="C53" s="57" t="s">
        <v>663</v>
      </c>
      <c r="D53" s="65" t="s">
        <v>664</v>
      </c>
      <c r="E53" s="58">
        <f t="shared" si="8"/>
        <v>6000</v>
      </c>
      <c r="F53" s="59">
        <f t="shared" si="9"/>
        <v>6000</v>
      </c>
      <c r="G53" s="63">
        <v>6000</v>
      </c>
      <c r="H53" s="61">
        <v>0</v>
      </c>
      <c r="I53" s="59">
        <f t="shared" si="10"/>
        <v>0</v>
      </c>
      <c r="J53" s="63"/>
      <c r="K53" s="61"/>
      <c r="L53" s="55" t="s">
        <v>638</v>
      </c>
    </row>
    <row r="54" spans="1:17" ht="56.25">
      <c r="A54" s="55">
        <v>12</v>
      </c>
      <c r="B54" s="56" t="s">
        <v>665</v>
      </c>
      <c r="C54" s="57" t="s">
        <v>666</v>
      </c>
      <c r="D54" s="65" t="s">
        <v>667</v>
      </c>
      <c r="E54" s="58">
        <f t="shared" si="8"/>
        <v>8300</v>
      </c>
      <c r="F54" s="59">
        <f t="shared" si="9"/>
        <v>8300</v>
      </c>
      <c r="G54" s="63">
        <v>8000</v>
      </c>
      <c r="H54" s="61">
        <v>300</v>
      </c>
      <c r="I54" s="59">
        <f t="shared" si="10"/>
        <v>0</v>
      </c>
      <c r="J54" s="63"/>
      <c r="K54" s="61"/>
      <c r="L54" s="55" t="s">
        <v>638</v>
      </c>
    </row>
    <row r="55" spans="1:17" ht="37.5">
      <c r="A55" s="55">
        <v>13</v>
      </c>
      <c r="B55" s="66" t="s">
        <v>668</v>
      </c>
      <c r="C55" s="67" t="s">
        <v>544</v>
      </c>
      <c r="D55" s="65" t="s">
        <v>669</v>
      </c>
      <c r="E55" s="58">
        <f t="shared" si="8"/>
        <v>5300</v>
      </c>
      <c r="F55" s="59">
        <f t="shared" si="9"/>
        <v>5300</v>
      </c>
      <c r="G55" s="63">
        <v>5000</v>
      </c>
      <c r="H55" s="61">
        <v>300</v>
      </c>
      <c r="I55" s="59">
        <f t="shared" si="10"/>
        <v>0</v>
      </c>
      <c r="J55" s="63"/>
      <c r="K55" s="61"/>
      <c r="L55" s="55" t="s">
        <v>638</v>
      </c>
    </row>
    <row r="56" spans="1:17" ht="56.25">
      <c r="A56" s="55">
        <v>14</v>
      </c>
      <c r="B56" s="56" t="s">
        <v>670</v>
      </c>
      <c r="C56" s="57" t="s">
        <v>671</v>
      </c>
      <c r="D56" s="57" t="s">
        <v>656</v>
      </c>
      <c r="E56" s="58">
        <f t="shared" si="8"/>
        <v>22500</v>
      </c>
      <c r="F56" s="59">
        <f t="shared" si="9"/>
        <v>22500</v>
      </c>
      <c r="G56" s="63">
        <v>22000</v>
      </c>
      <c r="H56" s="61">
        <v>500</v>
      </c>
      <c r="I56" s="59">
        <f t="shared" si="10"/>
        <v>15500</v>
      </c>
      <c r="J56" s="63">
        <v>15000</v>
      </c>
      <c r="K56" s="61">
        <v>500</v>
      </c>
      <c r="L56" s="55" t="s">
        <v>672</v>
      </c>
    </row>
    <row r="57" spans="1:17" ht="56.25">
      <c r="A57" s="55">
        <v>15</v>
      </c>
      <c r="B57" s="56" t="s">
        <v>673</v>
      </c>
      <c r="C57" s="57" t="s">
        <v>674</v>
      </c>
      <c r="D57" s="57" t="s">
        <v>675</v>
      </c>
      <c r="E57" s="58">
        <f t="shared" si="8"/>
        <v>9000</v>
      </c>
      <c r="F57" s="59">
        <f t="shared" si="9"/>
        <v>9000</v>
      </c>
      <c r="G57" s="63">
        <v>9000</v>
      </c>
      <c r="H57" s="61">
        <v>0</v>
      </c>
      <c r="I57" s="59">
        <f t="shared" si="10"/>
        <v>0</v>
      </c>
      <c r="J57" s="63"/>
      <c r="K57" s="61"/>
      <c r="L57" s="55" t="s">
        <v>638</v>
      </c>
      <c r="Q57" s="32">
        <f>30+17+1+9</f>
        <v>57</v>
      </c>
    </row>
    <row r="58" spans="1:17" ht="93.75">
      <c r="A58" s="55">
        <v>16</v>
      </c>
      <c r="B58" s="64" t="s">
        <v>676</v>
      </c>
      <c r="C58" s="57" t="s">
        <v>677</v>
      </c>
      <c r="D58" s="55" t="s">
        <v>678</v>
      </c>
      <c r="E58" s="58">
        <f t="shared" si="8"/>
        <v>3200</v>
      </c>
      <c r="F58" s="59">
        <f t="shared" si="9"/>
        <v>3200</v>
      </c>
      <c r="G58" s="63">
        <v>3000</v>
      </c>
      <c r="H58" s="61">
        <v>200</v>
      </c>
      <c r="I58" s="59">
        <f t="shared" si="10"/>
        <v>3200</v>
      </c>
      <c r="J58" s="63">
        <v>3000</v>
      </c>
      <c r="K58" s="61">
        <v>200</v>
      </c>
      <c r="L58" s="55" t="s">
        <v>638</v>
      </c>
    </row>
    <row r="59" spans="1:17" ht="37.5">
      <c r="A59" s="55">
        <v>17</v>
      </c>
      <c r="B59" s="64" t="s">
        <v>679</v>
      </c>
      <c r="C59" s="57" t="s">
        <v>677</v>
      </c>
      <c r="D59" s="55" t="s">
        <v>680</v>
      </c>
      <c r="E59" s="58">
        <f t="shared" si="8"/>
        <v>8300</v>
      </c>
      <c r="F59" s="59">
        <f t="shared" si="9"/>
        <v>8300</v>
      </c>
      <c r="G59" s="63">
        <v>8000</v>
      </c>
      <c r="H59" s="61">
        <v>300</v>
      </c>
      <c r="I59" s="59">
        <f t="shared" si="10"/>
        <v>0</v>
      </c>
      <c r="J59" s="63"/>
      <c r="K59" s="61"/>
      <c r="L59" s="55" t="s">
        <v>638</v>
      </c>
      <c r="M59" s="68"/>
    </row>
    <row r="60" spans="1:17" s="70" customFormat="1" ht="37.5">
      <c r="A60" s="163" t="s">
        <v>49</v>
      </c>
      <c r="B60" s="161" t="s">
        <v>681</v>
      </c>
      <c r="C60" s="163"/>
      <c r="D60" s="163"/>
      <c r="E60" s="69">
        <f>E61+E63</f>
        <v>86584</v>
      </c>
      <c r="F60" s="69">
        <f t="shared" ref="F60:K60" si="11">F61+F63</f>
        <v>86584</v>
      </c>
      <c r="G60" s="69">
        <f t="shared" si="11"/>
        <v>84062</v>
      </c>
      <c r="H60" s="69">
        <f t="shared" si="11"/>
        <v>2522</v>
      </c>
      <c r="I60" s="69">
        <f t="shared" si="11"/>
        <v>23980</v>
      </c>
      <c r="J60" s="69">
        <f t="shared" si="11"/>
        <v>23281</v>
      </c>
      <c r="K60" s="69">
        <f t="shared" si="11"/>
        <v>699</v>
      </c>
      <c r="L60" s="163"/>
    </row>
    <row r="61" spans="1:17" s="76" customFormat="1" ht="58.5">
      <c r="A61" s="71" t="s">
        <v>682</v>
      </c>
      <c r="B61" s="72" t="s">
        <v>683</v>
      </c>
      <c r="C61" s="73"/>
      <c r="D61" s="71"/>
      <c r="E61" s="74">
        <f>E62</f>
        <v>77228</v>
      </c>
      <c r="F61" s="74">
        <f t="shared" ref="F61:K61" si="12">F62</f>
        <v>77228</v>
      </c>
      <c r="G61" s="74">
        <f t="shared" si="12"/>
        <v>74979</v>
      </c>
      <c r="H61" s="74">
        <f t="shared" si="12"/>
        <v>2249</v>
      </c>
      <c r="I61" s="74">
        <f t="shared" si="12"/>
        <v>23169</v>
      </c>
      <c r="J61" s="74">
        <f t="shared" si="12"/>
        <v>22494</v>
      </c>
      <c r="K61" s="74">
        <f t="shared" si="12"/>
        <v>675</v>
      </c>
      <c r="L61" s="75">
        <f>G42-199294</f>
        <v>0</v>
      </c>
    </row>
    <row r="62" spans="1:17" ht="112.5">
      <c r="A62" s="46">
        <v>1</v>
      </c>
      <c r="B62" s="77" t="s">
        <v>684</v>
      </c>
      <c r="C62" s="57" t="s">
        <v>685</v>
      </c>
      <c r="D62" s="57" t="s">
        <v>686</v>
      </c>
      <c r="E62" s="58">
        <f t="shared" ref="E62" si="13">F62</f>
        <v>77228</v>
      </c>
      <c r="F62" s="44">
        <f>G62+H62</f>
        <v>77228</v>
      </c>
      <c r="G62" s="44">
        <v>74979</v>
      </c>
      <c r="H62" s="44">
        <v>2249</v>
      </c>
      <c r="I62" s="44">
        <f t="shared" ref="I62" si="14">J62+K62</f>
        <v>23169</v>
      </c>
      <c r="J62" s="78">
        <v>22494</v>
      </c>
      <c r="K62" s="78">
        <v>675</v>
      </c>
      <c r="L62" s="46" t="s">
        <v>19</v>
      </c>
    </row>
    <row r="63" spans="1:17" ht="39">
      <c r="A63" s="71" t="s">
        <v>687</v>
      </c>
      <c r="B63" s="79" t="s">
        <v>688</v>
      </c>
      <c r="C63" s="57"/>
      <c r="D63" s="57"/>
      <c r="E63" s="80">
        <f>E64+E81</f>
        <v>9356</v>
      </c>
      <c r="F63" s="80">
        <f t="shared" ref="F63:K63" si="15">F64+F81</f>
        <v>9356</v>
      </c>
      <c r="G63" s="80">
        <f t="shared" si="15"/>
        <v>9083</v>
      </c>
      <c r="H63" s="80">
        <f t="shared" si="15"/>
        <v>273</v>
      </c>
      <c r="I63" s="80">
        <f t="shared" si="15"/>
        <v>811</v>
      </c>
      <c r="J63" s="80">
        <f t="shared" si="15"/>
        <v>787</v>
      </c>
      <c r="K63" s="80">
        <f t="shared" si="15"/>
        <v>24</v>
      </c>
      <c r="L63" s="81"/>
      <c r="M63" s="68"/>
    </row>
    <row r="64" spans="1:17" s="76" customFormat="1" ht="19.5">
      <c r="A64" s="71" t="s">
        <v>14</v>
      </c>
      <c r="B64" s="79" t="s">
        <v>56</v>
      </c>
      <c r="C64" s="82"/>
      <c r="D64" s="82"/>
      <c r="E64" s="80">
        <f>SUM(E66:E80)</f>
        <v>8421</v>
      </c>
      <c r="F64" s="80">
        <f>SUM(F66:F80)</f>
        <v>8421</v>
      </c>
      <c r="G64" s="80">
        <f t="shared" ref="G64:K64" si="16">SUM(G66:G80)</f>
        <v>8175</v>
      </c>
      <c r="H64" s="80">
        <f t="shared" si="16"/>
        <v>246</v>
      </c>
      <c r="I64" s="80">
        <f t="shared" si="16"/>
        <v>730</v>
      </c>
      <c r="J64" s="80">
        <f t="shared" si="16"/>
        <v>708</v>
      </c>
      <c r="K64" s="80">
        <f t="shared" si="16"/>
        <v>22</v>
      </c>
      <c r="L64" s="83"/>
    </row>
    <row r="65" spans="1:12">
      <c r="A65" s="163"/>
      <c r="B65" s="84" t="s">
        <v>21</v>
      </c>
      <c r="C65" s="57"/>
      <c r="D65" s="57"/>
      <c r="E65" s="58"/>
      <c r="F65" s="58"/>
      <c r="G65" s="58"/>
      <c r="H65" s="58"/>
      <c r="I65" s="58"/>
      <c r="J65" s="58"/>
      <c r="K65" s="58"/>
      <c r="L65" s="81"/>
    </row>
    <row r="66" spans="1:12" ht="75">
      <c r="A66" s="46">
        <v>1</v>
      </c>
      <c r="B66" s="77" t="s">
        <v>689</v>
      </c>
      <c r="C66" s="57" t="s">
        <v>21</v>
      </c>
      <c r="D66" s="57" t="s">
        <v>690</v>
      </c>
      <c r="E66" s="58">
        <f>F66</f>
        <v>958</v>
      </c>
      <c r="F66" s="58">
        <f t="shared" ref="F66" si="17">G66+H66</f>
        <v>958</v>
      </c>
      <c r="G66" s="58">
        <v>930</v>
      </c>
      <c r="H66" s="58">
        <v>28</v>
      </c>
      <c r="I66" s="58">
        <f t="shared" ref="I66:I82" si="18">J66+K66</f>
        <v>83</v>
      </c>
      <c r="J66" s="58">
        <v>80</v>
      </c>
      <c r="K66" s="58">
        <v>3</v>
      </c>
      <c r="L66" s="46" t="s">
        <v>19</v>
      </c>
    </row>
    <row r="67" spans="1:12">
      <c r="A67" s="85"/>
      <c r="B67" s="86" t="s">
        <v>23</v>
      </c>
      <c r="C67" s="57"/>
      <c r="D67" s="57"/>
      <c r="E67" s="58"/>
      <c r="F67" s="58"/>
      <c r="G67" s="58"/>
      <c r="H67" s="58"/>
      <c r="I67" s="58">
        <f t="shared" si="18"/>
        <v>0</v>
      </c>
      <c r="J67" s="58"/>
      <c r="K67" s="58"/>
      <c r="L67" s="81"/>
    </row>
    <row r="68" spans="1:12" ht="112.5">
      <c r="A68" s="87">
        <v>2</v>
      </c>
      <c r="B68" s="77" t="s">
        <v>691</v>
      </c>
      <c r="C68" s="57" t="s">
        <v>23</v>
      </c>
      <c r="D68" s="57" t="s">
        <v>690</v>
      </c>
      <c r="E68" s="58">
        <f>F68</f>
        <v>1090</v>
      </c>
      <c r="F68" s="58">
        <f t="shared" ref="F68" si="19">G68+H68</f>
        <v>1090</v>
      </c>
      <c r="G68" s="58">
        <v>1058</v>
      </c>
      <c r="H68" s="58">
        <v>32</v>
      </c>
      <c r="I68" s="58">
        <f t="shared" si="18"/>
        <v>95</v>
      </c>
      <c r="J68" s="58">
        <v>92</v>
      </c>
      <c r="K68" s="58">
        <v>3</v>
      </c>
      <c r="L68" s="46" t="s">
        <v>19</v>
      </c>
    </row>
    <row r="69" spans="1:12">
      <c r="A69" s="88"/>
      <c r="B69" s="89" t="s">
        <v>25</v>
      </c>
      <c r="C69" s="57"/>
      <c r="D69" s="57"/>
      <c r="E69" s="58"/>
      <c r="F69" s="58"/>
      <c r="G69" s="58"/>
      <c r="H69" s="58"/>
      <c r="I69" s="58">
        <f t="shared" si="18"/>
        <v>0</v>
      </c>
      <c r="J69" s="58"/>
      <c r="K69" s="58"/>
      <c r="L69" s="81"/>
    </row>
    <row r="70" spans="1:12" ht="56.25">
      <c r="A70" s="90">
        <v>3</v>
      </c>
      <c r="B70" s="91" t="s">
        <v>692</v>
      </c>
      <c r="C70" s="57" t="s">
        <v>25</v>
      </c>
      <c r="D70" s="57" t="s">
        <v>693</v>
      </c>
      <c r="E70" s="58">
        <f>F70</f>
        <v>1438</v>
      </c>
      <c r="F70" s="58">
        <f t="shared" ref="F70" si="20">G70+H70</f>
        <v>1438</v>
      </c>
      <c r="G70" s="58">
        <v>1396</v>
      </c>
      <c r="H70" s="58">
        <v>42</v>
      </c>
      <c r="I70" s="58">
        <f t="shared" si="18"/>
        <v>125</v>
      </c>
      <c r="J70" s="58">
        <v>121</v>
      </c>
      <c r="K70" s="58">
        <v>4</v>
      </c>
      <c r="L70" s="46" t="s">
        <v>19</v>
      </c>
    </row>
    <row r="71" spans="1:12">
      <c r="A71" s="85"/>
      <c r="B71" s="92" t="s">
        <v>18</v>
      </c>
      <c r="C71" s="57"/>
      <c r="D71" s="57"/>
      <c r="E71" s="58"/>
      <c r="F71" s="58"/>
      <c r="G71" s="58"/>
      <c r="H71" s="58"/>
      <c r="I71" s="58">
        <f t="shared" si="18"/>
        <v>0</v>
      </c>
      <c r="J71" s="58"/>
      <c r="K71" s="58"/>
      <c r="L71" s="81"/>
    </row>
    <row r="72" spans="1:12" ht="37.5">
      <c r="A72" s="46">
        <v>4</v>
      </c>
      <c r="B72" s="93" t="s">
        <v>694</v>
      </c>
      <c r="C72" s="57" t="s">
        <v>18</v>
      </c>
      <c r="D72" s="57" t="s">
        <v>693</v>
      </c>
      <c r="E72" s="58">
        <f>F72</f>
        <v>934</v>
      </c>
      <c r="F72" s="58">
        <f t="shared" ref="F72" si="21">G72+H72</f>
        <v>934</v>
      </c>
      <c r="G72" s="58">
        <v>907</v>
      </c>
      <c r="H72" s="58">
        <v>27</v>
      </c>
      <c r="I72" s="58">
        <f t="shared" si="18"/>
        <v>81</v>
      </c>
      <c r="J72" s="58">
        <v>79</v>
      </c>
      <c r="K72" s="58">
        <v>2</v>
      </c>
      <c r="L72" s="46" t="s">
        <v>19</v>
      </c>
    </row>
    <row r="73" spans="1:12">
      <c r="A73" s="85"/>
      <c r="B73" s="86" t="s">
        <v>24</v>
      </c>
      <c r="C73" s="94"/>
      <c r="D73" s="46"/>
      <c r="E73" s="58"/>
      <c r="F73" s="58"/>
      <c r="G73" s="58"/>
      <c r="H73" s="58"/>
      <c r="I73" s="58">
        <f t="shared" si="18"/>
        <v>0</v>
      </c>
      <c r="J73" s="58"/>
      <c r="K73" s="58"/>
      <c r="L73" s="81"/>
    </row>
    <row r="74" spans="1:12" ht="112.5">
      <c r="A74" s="95">
        <v>5</v>
      </c>
      <c r="B74" s="96" t="s">
        <v>691</v>
      </c>
      <c r="C74" s="87" t="s">
        <v>24</v>
      </c>
      <c r="D74" s="87" t="s">
        <v>690</v>
      </c>
      <c r="E74" s="58">
        <f>F74</f>
        <v>1324</v>
      </c>
      <c r="F74" s="58">
        <f t="shared" ref="F74" si="22">G74+H74</f>
        <v>1324</v>
      </c>
      <c r="G74" s="58">
        <v>1285</v>
      </c>
      <c r="H74" s="58">
        <v>39</v>
      </c>
      <c r="I74" s="58">
        <f t="shared" si="18"/>
        <v>114</v>
      </c>
      <c r="J74" s="58">
        <v>111</v>
      </c>
      <c r="K74" s="58">
        <v>3</v>
      </c>
      <c r="L74" s="46" t="s">
        <v>19</v>
      </c>
    </row>
    <row r="75" spans="1:12">
      <c r="A75" s="88"/>
      <c r="B75" s="89" t="s">
        <v>20</v>
      </c>
      <c r="C75" s="94"/>
      <c r="D75" s="87"/>
      <c r="E75" s="58"/>
      <c r="F75" s="58"/>
      <c r="G75" s="58"/>
      <c r="H75" s="58"/>
      <c r="I75" s="58">
        <f t="shared" si="18"/>
        <v>0</v>
      </c>
      <c r="J75" s="58"/>
      <c r="K75" s="58"/>
      <c r="L75" s="81"/>
    </row>
    <row r="76" spans="1:12" ht="112.5">
      <c r="A76" s="46">
        <v>6</v>
      </c>
      <c r="B76" s="97" t="s">
        <v>695</v>
      </c>
      <c r="C76" s="87" t="s">
        <v>20</v>
      </c>
      <c r="D76" s="87" t="s">
        <v>690</v>
      </c>
      <c r="E76" s="58">
        <f>F76</f>
        <v>1054</v>
      </c>
      <c r="F76" s="58">
        <f t="shared" ref="F76" si="23">G76+H76</f>
        <v>1054</v>
      </c>
      <c r="G76" s="58">
        <v>1023</v>
      </c>
      <c r="H76" s="58">
        <v>31</v>
      </c>
      <c r="I76" s="58">
        <f t="shared" si="18"/>
        <v>92</v>
      </c>
      <c r="J76" s="58">
        <v>89</v>
      </c>
      <c r="K76" s="58">
        <v>3</v>
      </c>
      <c r="L76" s="46" t="s">
        <v>19</v>
      </c>
    </row>
    <row r="77" spans="1:12">
      <c r="A77" s="85"/>
      <c r="B77" s="98" t="s">
        <v>22</v>
      </c>
      <c r="C77" s="94"/>
      <c r="D77" s="46"/>
      <c r="E77" s="58"/>
      <c r="F77" s="58"/>
      <c r="G77" s="58"/>
      <c r="H77" s="58"/>
      <c r="I77" s="58">
        <f t="shared" si="18"/>
        <v>0</v>
      </c>
      <c r="J77" s="58"/>
      <c r="K77" s="58"/>
      <c r="L77" s="81"/>
    </row>
    <row r="78" spans="1:12" ht="56.25">
      <c r="A78" s="46">
        <v>7</v>
      </c>
      <c r="B78" s="77" t="s">
        <v>696</v>
      </c>
      <c r="C78" s="87" t="s">
        <v>22</v>
      </c>
      <c r="D78" s="57" t="s">
        <v>693</v>
      </c>
      <c r="E78" s="58">
        <f>F78</f>
        <v>857</v>
      </c>
      <c r="F78" s="58">
        <f t="shared" ref="F78" si="24">G78+H78</f>
        <v>857</v>
      </c>
      <c r="G78" s="58">
        <v>832</v>
      </c>
      <c r="H78" s="58">
        <v>25</v>
      </c>
      <c r="I78" s="58">
        <f t="shared" si="18"/>
        <v>74</v>
      </c>
      <c r="J78" s="58">
        <v>72</v>
      </c>
      <c r="K78" s="58">
        <v>2</v>
      </c>
      <c r="L78" s="46" t="s">
        <v>19</v>
      </c>
    </row>
    <row r="79" spans="1:12">
      <c r="A79" s="163"/>
      <c r="B79" s="99" t="s">
        <v>685</v>
      </c>
      <c r="C79" s="94"/>
      <c r="D79" s="46"/>
      <c r="E79" s="58"/>
      <c r="F79" s="58"/>
      <c r="G79" s="58"/>
      <c r="H79" s="58"/>
      <c r="I79" s="58">
        <f t="shared" si="18"/>
        <v>0</v>
      </c>
      <c r="J79" s="58"/>
      <c r="K79" s="58"/>
      <c r="L79" s="81"/>
    </row>
    <row r="80" spans="1:12" ht="56.25">
      <c r="A80" s="46">
        <v>8</v>
      </c>
      <c r="B80" s="77" t="s">
        <v>696</v>
      </c>
      <c r="C80" s="87" t="s">
        <v>685</v>
      </c>
      <c r="D80" s="57" t="s">
        <v>693</v>
      </c>
      <c r="E80" s="58">
        <f>F80</f>
        <v>766</v>
      </c>
      <c r="F80" s="58">
        <f t="shared" ref="F80:F82" si="25">G80+H80</f>
        <v>766</v>
      </c>
      <c r="G80" s="58">
        <v>744</v>
      </c>
      <c r="H80" s="58">
        <v>22</v>
      </c>
      <c r="I80" s="58">
        <f t="shared" si="18"/>
        <v>66</v>
      </c>
      <c r="J80" s="58">
        <v>64</v>
      </c>
      <c r="K80" s="58">
        <v>2</v>
      </c>
      <c r="L80" s="46" t="s">
        <v>19</v>
      </c>
    </row>
    <row r="81" spans="1:13" s="76" customFormat="1" ht="19.5">
      <c r="A81" s="71" t="s">
        <v>34</v>
      </c>
      <c r="B81" s="83" t="s">
        <v>697</v>
      </c>
      <c r="C81" s="73"/>
      <c r="D81" s="71"/>
      <c r="E81" s="100">
        <f>E82</f>
        <v>935</v>
      </c>
      <c r="F81" s="100">
        <f t="shared" ref="F81:K81" si="26">F82</f>
        <v>935</v>
      </c>
      <c r="G81" s="100">
        <f t="shared" si="26"/>
        <v>908</v>
      </c>
      <c r="H81" s="100">
        <f t="shared" si="26"/>
        <v>27</v>
      </c>
      <c r="I81" s="100">
        <f t="shared" si="26"/>
        <v>81</v>
      </c>
      <c r="J81" s="100">
        <f t="shared" si="26"/>
        <v>79</v>
      </c>
      <c r="K81" s="100">
        <f t="shared" si="26"/>
        <v>2</v>
      </c>
      <c r="L81" s="83"/>
      <c r="M81" s="32"/>
    </row>
    <row r="82" spans="1:13" ht="37.5">
      <c r="A82" s="46">
        <v>1</v>
      </c>
      <c r="B82" s="101" t="s">
        <v>698</v>
      </c>
      <c r="C82" s="87" t="s">
        <v>42</v>
      </c>
      <c r="D82" s="57" t="s">
        <v>693</v>
      </c>
      <c r="E82" s="58">
        <f>F82</f>
        <v>935</v>
      </c>
      <c r="F82" s="58">
        <f t="shared" si="25"/>
        <v>935</v>
      </c>
      <c r="G82" s="58">
        <v>908</v>
      </c>
      <c r="H82" s="58">
        <v>27</v>
      </c>
      <c r="I82" s="58">
        <f t="shared" si="18"/>
        <v>81</v>
      </c>
      <c r="J82" s="58">
        <v>79</v>
      </c>
      <c r="K82" s="58">
        <v>2</v>
      </c>
      <c r="L82" s="46" t="s">
        <v>19</v>
      </c>
    </row>
  </sheetData>
  <mergeCells count="13">
    <mergeCell ref="F5:H7"/>
    <mergeCell ref="I5:K7"/>
    <mergeCell ref="L5:L8"/>
    <mergeCell ref="A1:B1"/>
    <mergeCell ref="G1:H1"/>
    <mergeCell ref="A2:M2"/>
    <mergeCell ref="A3:L3"/>
    <mergeCell ref="F4:L4"/>
    <mergeCell ref="A5:A8"/>
    <mergeCell ref="B5:B8"/>
    <mergeCell ref="C5:C8"/>
    <mergeCell ref="D5:D8"/>
    <mergeCell ref="E5:E8"/>
  </mergeCells>
  <pageMargins left="0.7" right="0.7" top="0.75" bottom="0.75" header="0.3" footer="0.3"/>
  <pageSetup paperSize="9" scale="53"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2"/>
  <sheetViews>
    <sheetView view="pageBreakPreview" topLeftCell="C1" zoomScale="70" zoomScaleNormal="85" zoomScaleSheetLayoutView="70" workbookViewId="0">
      <selection activeCell="A3" sqref="A3:Q3"/>
    </sheetView>
  </sheetViews>
  <sheetFormatPr defaultColWidth="8.85546875" defaultRowHeight="18.75"/>
  <cols>
    <col min="1" max="1" width="11.42578125" style="223" customWidth="1"/>
    <col min="2" max="2" width="65.85546875" style="224" customWidth="1"/>
    <col min="3" max="3" width="23.140625" style="225" customWidth="1"/>
    <col min="4" max="4" width="17.7109375" style="225" customWidth="1"/>
    <col min="5" max="5" width="16" style="225" customWidth="1"/>
    <col min="6" max="6" width="19.42578125" style="225" customWidth="1"/>
    <col min="7" max="7" width="20" style="169" customWidth="1"/>
    <col min="8" max="8" width="18" style="169" customWidth="1"/>
    <col min="9" max="9" width="15.28515625" style="169" customWidth="1"/>
    <col min="10" max="10" width="17.7109375" style="169" customWidth="1"/>
    <col min="11" max="11" width="14.42578125" style="169" customWidth="1"/>
    <col min="12" max="12" width="16.140625" style="169" customWidth="1"/>
    <col min="13" max="13" width="17.7109375" style="169" customWidth="1"/>
    <col min="14" max="14" width="17" style="169" customWidth="1"/>
    <col min="15" max="15" width="17.42578125" style="169" customWidth="1"/>
    <col min="16" max="16" width="19.85546875" style="169" customWidth="1"/>
    <col min="17" max="17" width="16.7109375" style="169" customWidth="1"/>
    <col min="18" max="18" width="17.42578125" style="169" customWidth="1"/>
    <col min="19" max="19" width="17.7109375" style="169" customWidth="1"/>
    <col min="20" max="20" width="0" style="170" hidden="1" customWidth="1"/>
    <col min="21" max="16384" width="8.85546875" style="169"/>
  </cols>
  <sheetData>
    <row r="1" spans="1:22">
      <c r="A1" s="638" t="s">
        <v>831</v>
      </c>
      <c r="B1" s="638"/>
      <c r="C1" s="638"/>
      <c r="D1" s="638"/>
      <c r="E1" s="638"/>
      <c r="F1" s="638"/>
      <c r="G1" s="168"/>
      <c r="H1" s="168"/>
      <c r="I1" s="168"/>
      <c r="J1" s="168"/>
      <c r="K1" s="168"/>
      <c r="L1" s="168"/>
      <c r="M1" s="168"/>
      <c r="N1" s="168"/>
      <c r="O1" s="168"/>
      <c r="P1" s="168"/>
      <c r="Q1" s="168"/>
      <c r="R1" s="168"/>
    </row>
    <row r="2" spans="1:22">
      <c r="A2" s="639" t="s">
        <v>700</v>
      </c>
      <c r="B2" s="639"/>
      <c r="C2" s="639"/>
      <c r="D2" s="639"/>
      <c r="E2" s="639"/>
      <c r="F2" s="639"/>
      <c r="G2" s="639"/>
      <c r="H2" s="639"/>
      <c r="I2" s="639"/>
      <c r="J2" s="639"/>
      <c r="K2" s="639"/>
      <c r="L2" s="639"/>
      <c r="M2" s="639"/>
      <c r="N2" s="639"/>
      <c r="O2" s="639"/>
      <c r="P2" s="639"/>
      <c r="Q2" s="639"/>
      <c r="R2" s="639"/>
      <c r="S2" s="639"/>
    </row>
    <row r="3" spans="1:22">
      <c r="A3" s="640" t="s">
        <v>913</v>
      </c>
      <c r="B3" s="640"/>
      <c r="C3" s="640"/>
      <c r="D3" s="640"/>
      <c r="E3" s="640"/>
      <c r="F3" s="640"/>
      <c r="G3" s="640"/>
      <c r="H3" s="640"/>
      <c r="I3" s="640"/>
      <c r="J3" s="640"/>
      <c r="K3" s="640"/>
      <c r="L3" s="640"/>
      <c r="M3" s="640"/>
      <c r="N3" s="640"/>
      <c r="O3" s="640"/>
      <c r="P3" s="640"/>
      <c r="Q3" s="640"/>
      <c r="R3" s="640"/>
      <c r="S3" s="640"/>
    </row>
    <row r="4" spans="1:22">
      <c r="A4" s="171"/>
      <c r="B4" s="172"/>
      <c r="C4" s="172"/>
      <c r="D4" s="291">
        <f>+D10+E10</f>
        <v>27719.999999999993</v>
      </c>
      <c r="E4" s="172"/>
      <c r="F4" s="291">
        <f>+H10+I10+L10+M10+P10+Q10</f>
        <v>27719.999999999996</v>
      </c>
      <c r="G4" s="173"/>
      <c r="H4" s="308">
        <f>+H10+L10+P10</f>
        <v>26327.999999999996</v>
      </c>
      <c r="I4" s="173"/>
      <c r="J4" s="173"/>
      <c r="K4" s="173"/>
      <c r="L4" s="173"/>
      <c r="M4" s="173"/>
      <c r="N4" s="173"/>
      <c r="O4" s="173"/>
      <c r="P4" s="636" t="s">
        <v>0</v>
      </c>
      <c r="Q4" s="636"/>
      <c r="R4" s="636"/>
      <c r="S4" s="636"/>
      <c r="T4" s="174"/>
      <c r="U4" s="174"/>
      <c r="V4" s="174"/>
    </row>
    <row r="5" spans="1:22">
      <c r="A5" s="641" t="s">
        <v>555</v>
      </c>
      <c r="B5" s="644" t="s">
        <v>701</v>
      </c>
      <c r="C5" s="647" t="s">
        <v>702</v>
      </c>
      <c r="D5" s="648"/>
      <c r="E5" s="648"/>
      <c r="F5" s="648"/>
      <c r="G5" s="648"/>
      <c r="H5" s="648"/>
      <c r="I5" s="648"/>
      <c r="J5" s="648"/>
      <c r="K5" s="648"/>
      <c r="L5" s="648"/>
      <c r="M5" s="648"/>
      <c r="N5" s="648"/>
      <c r="O5" s="648"/>
      <c r="P5" s="648"/>
      <c r="Q5" s="648"/>
      <c r="R5" s="649"/>
      <c r="S5" s="650" t="s">
        <v>8</v>
      </c>
    </row>
    <row r="6" spans="1:22">
      <c r="A6" s="642"/>
      <c r="B6" s="645"/>
      <c r="C6" s="644" t="s">
        <v>776</v>
      </c>
      <c r="D6" s="653" t="s">
        <v>703</v>
      </c>
      <c r="E6" s="654"/>
      <c r="F6" s="655"/>
      <c r="G6" s="647" t="s">
        <v>777</v>
      </c>
      <c r="H6" s="648"/>
      <c r="I6" s="648"/>
      <c r="J6" s="648"/>
      <c r="K6" s="648"/>
      <c r="L6" s="648"/>
      <c r="M6" s="648"/>
      <c r="N6" s="648"/>
      <c r="O6" s="648"/>
      <c r="P6" s="648"/>
      <c r="Q6" s="648"/>
      <c r="R6" s="649"/>
      <c r="S6" s="651"/>
    </row>
    <row r="7" spans="1:22">
      <c r="A7" s="642"/>
      <c r="B7" s="645"/>
      <c r="C7" s="645"/>
      <c r="D7" s="656"/>
      <c r="E7" s="639"/>
      <c r="F7" s="657"/>
      <c r="G7" s="647" t="s">
        <v>704</v>
      </c>
      <c r="H7" s="648"/>
      <c r="I7" s="648"/>
      <c r="J7" s="649"/>
      <c r="K7" s="647" t="s">
        <v>52</v>
      </c>
      <c r="L7" s="648"/>
      <c r="M7" s="648"/>
      <c r="N7" s="649"/>
      <c r="O7" s="647" t="s">
        <v>705</v>
      </c>
      <c r="P7" s="648"/>
      <c r="Q7" s="648"/>
      <c r="R7" s="649"/>
      <c r="S7" s="651"/>
    </row>
    <row r="8" spans="1:22">
      <c r="A8" s="642"/>
      <c r="B8" s="645"/>
      <c r="C8" s="645"/>
      <c r="D8" s="658"/>
      <c r="E8" s="659"/>
      <c r="F8" s="660"/>
      <c r="G8" s="644" t="s">
        <v>9</v>
      </c>
      <c r="H8" s="647" t="s">
        <v>703</v>
      </c>
      <c r="I8" s="648"/>
      <c r="J8" s="649"/>
      <c r="K8" s="644" t="s">
        <v>9</v>
      </c>
      <c r="L8" s="647" t="s">
        <v>703</v>
      </c>
      <c r="M8" s="648"/>
      <c r="N8" s="649"/>
      <c r="O8" s="644" t="s">
        <v>9</v>
      </c>
      <c r="P8" s="647" t="s">
        <v>703</v>
      </c>
      <c r="Q8" s="648"/>
      <c r="R8" s="649"/>
      <c r="S8" s="651"/>
    </row>
    <row r="9" spans="1:22" ht="56.25">
      <c r="A9" s="643"/>
      <c r="B9" s="646"/>
      <c r="C9" s="646"/>
      <c r="D9" s="175" t="s">
        <v>706</v>
      </c>
      <c r="E9" s="175" t="s">
        <v>707</v>
      </c>
      <c r="F9" s="175" t="s">
        <v>708</v>
      </c>
      <c r="G9" s="646"/>
      <c r="H9" s="175" t="s">
        <v>706</v>
      </c>
      <c r="I9" s="175" t="s">
        <v>707</v>
      </c>
      <c r="J9" s="175" t="s">
        <v>708</v>
      </c>
      <c r="K9" s="646"/>
      <c r="L9" s="175" t="s">
        <v>706</v>
      </c>
      <c r="M9" s="175" t="s">
        <v>707</v>
      </c>
      <c r="N9" s="175" t="s">
        <v>708</v>
      </c>
      <c r="O9" s="646"/>
      <c r="P9" s="175" t="s">
        <v>706</v>
      </c>
      <c r="Q9" s="175" t="s">
        <v>707</v>
      </c>
      <c r="R9" s="175" t="s">
        <v>708</v>
      </c>
      <c r="S9" s="652"/>
    </row>
    <row r="10" spans="1:22" s="218" customFormat="1">
      <c r="A10" s="176"/>
      <c r="B10" s="177" t="s">
        <v>715</v>
      </c>
      <c r="C10" s="178">
        <f>C11+C22+C25+C29+C37+C39+C43+C49+C57+C61+C64+C67+C69+C72+C75</f>
        <v>37236.910082980554</v>
      </c>
      <c r="D10" s="305">
        <f>D11+D22+D25+D29+D37+D39+D43+D49+D57+D61+D64+D67+D69+D72+D75</f>
        <v>26327.999999999993</v>
      </c>
      <c r="E10" s="292">
        <f>+E11+E22+E25+E29+E37+E39+E43+E49+E57+E61+E64+E67+E69+E72+E75</f>
        <v>1392.0000000000002</v>
      </c>
      <c r="F10" s="178">
        <f t="shared" ref="F10:R10" si="0">+F11+F22+F25+F29+F37+F39+F43+F49+F57+F61+F64+F67+F69+F72+F75</f>
        <v>9516.8100829805626</v>
      </c>
      <c r="G10" s="178">
        <f t="shared" si="0"/>
        <v>33377.266326530611</v>
      </c>
      <c r="H10" s="294">
        <f t="shared" si="0"/>
        <v>23397.999999999996</v>
      </c>
      <c r="I10" s="292">
        <f t="shared" si="0"/>
        <v>1234</v>
      </c>
      <c r="J10" s="178">
        <f>+J11+J22+J25+J29+J37+J39+J43+J49+J57+J61+J64+J67+J69+J72+J75</f>
        <v>8745.2663265306146</v>
      </c>
      <c r="K10" s="178">
        <f t="shared" si="0"/>
        <v>499.7</v>
      </c>
      <c r="L10" s="292">
        <f t="shared" si="0"/>
        <v>419</v>
      </c>
      <c r="M10" s="292">
        <f t="shared" si="0"/>
        <v>21</v>
      </c>
      <c r="N10" s="178">
        <f t="shared" si="0"/>
        <v>59.7</v>
      </c>
      <c r="O10" s="178">
        <f>+O11+O22+O25+O29+O37+O39+O43+O49+O57+O61+O64+O67+O69+O72+O75</f>
        <v>3359.9437564499485</v>
      </c>
      <c r="P10" s="292">
        <f t="shared" si="0"/>
        <v>2511</v>
      </c>
      <c r="Q10" s="292">
        <f t="shared" si="0"/>
        <v>137</v>
      </c>
      <c r="R10" s="178">
        <f t="shared" si="0"/>
        <v>711.94375644994852</v>
      </c>
      <c r="S10" s="179"/>
      <c r="T10" s="180">
        <v>1</v>
      </c>
    </row>
    <row r="11" spans="1:22" s="219" customFormat="1">
      <c r="A11" s="181" t="s">
        <v>34</v>
      </c>
      <c r="B11" s="272" t="s">
        <v>716</v>
      </c>
      <c r="C11" s="182">
        <f>SUM(C12:C21)</f>
        <v>4473.5437564499489</v>
      </c>
      <c r="D11" s="295">
        <f t="shared" ref="D11:R11" si="1">SUM(D12:D21)</f>
        <v>3360.9</v>
      </c>
      <c r="E11" s="182">
        <f t="shared" si="1"/>
        <v>179</v>
      </c>
      <c r="F11" s="182">
        <f t="shared" si="1"/>
        <v>933.54375644994866</v>
      </c>
      <c r="G11" s="182">
        <f t="shared" si="1"/>
        <v>613.9</v>
      </c>
      <c r="H11" s="295">
        <f t="shared" si="1"/>
        <v>430.9</v>
      </c>
      <c r="I11" s="182">
        <f>SUM(I12:I21)</f>
        <v>21</v>
      </c>
      <c r="J11" s="182">
        <f>SUM(J12:J21)</f>
        <v>162</v>
      </c>
      <c r="K11" s="182">
        <f t="shared" si="1"/>
        <v>499.7</v>
      </c>
      <c r="L11" s="182">
        <f t="shared" si="1"/>
        <v>419</v>
      </c>
      <c r="M11" s="182">
        <f t="shared" si="1"/>
        <v>21</v>
      </c>
      <c r="N11" s="182">
        <f t="shared" si="1"/>
        <v>59.7</v>
      </c>
      <c r="O11" s="182">
        <f t="shared" si="1"/>
        <v>3359.9437564499485</v>
      </c>
      <c r="P11" s="182">
        <f t="shared" si="1"/>
        <v>2511</v>
      </c>
      <c r="Q11" s="182">
        <f t="shared" si="1"/>
        <v>137</v>
      </c>
      <c r="R11" s="182">
        <f t="shared" si="1"/>
        <v>711.94375644994852</v>
      </c>
      <c r="S11" s="183"/>
      <c r="T11" s="184">
        <v>2</v>
      </c>
    </row>
    <row r="12" spans="1:22" s="219" customFormat="1">
      <c r="A12" s="185">
        <v>1</v>
      </c>
      <c r="B12" s="186" t="s">
        <v>717</v>
      </c>
      <c r="C12" s="187">
        <f>D12+E12+F12</f>
        <v>613.9</v>
      </c>
      <c r="D12" s="306">
        <f>H12+L12+P12</f>
        <v>430.9</v>
      </c>
      <c r="E12" s="187">
        <f t="shared" ref="C12:F21" si="2">I12+M12+Q12</f>
        <v>21</v>
      </c>
      <c r="F12" s="187">
        <f t="shared" si="2"/>
        <v>162</v>
      </c>
      <c r="G12" s="183">
        <f>SUM(H12:J12)</f>
        <v>613.9</v>
      </c>
      <c r="H12" s="296">
        <v>430.9</v>
      </c>
      <c r="I12" s="183">
        <v>21</v>
      </c>
      <c r="J12" s="183">
        <v>162</v>
      </c>
      <c r="K12" s="183"/>
      <c r="L12" s="183"/>
      <c r="M12" s="183"/>
      <c r="N12" s="183"/>
      <c r="O12" s="183"/>
      <c r="P12" s="183"/>
      <c r="Q12" s="183"/>
      <c r="R12" s="183"/>
      <c r="S12" s="183"/>
      <c r="T12" s="184"/>
    </row>
    <row r="13" spans="1:22" s="219" customFormat="1">
      <c r="A13" s="185">
        <v>2</v>
      </c>
      <c r="B13" s="190" t="s">
        <v>718</v>
      </c>
      <c r="C13" s="187">
        <f t="shared" si="2"/>
        <v>379</v>
      </c>
      <c r="D13" s="306">
        <f>H13+L13+P13</f>
        <v>330</v>
      </c>
      <c r="E13" s="187">
        <f t="shared" si="2"/>
        <v>16</v>
      </c>
      <c r="F13" s="187">
        <f>32.9</f>
        <v>32.9</v>
      </c>
      <c r="G13" s="188"/>
      <c r="H13" s="297"/>
      <c r="I13" s="189"/>
      <c r="J13" s="189"/>
      <c r="K13" s="191">
        <f>SUM(L13:N13)</f>
        <v>379</v>
      </c>
      <c r="L13" s="310">
        <v>330</v>
      </c>
      <c r="M13" s="189">
        <v>16</v>
      </c>
      <c r="N13" s="189">
        <f>+L13*0.1</f>
        <v>33</v>
      </c>
      <c r="O13" s="183"/>
      <c r="P13" s="183"/>
      <c r="Q13" s="183"/>
      <c r="R13" s="183"/>
      <c r="S13" s="183"/>
      <c r="T13" s="184"/>
    </row>
    <row r="14" spans="1:22" s="219" customFormat="1">
      <c r="A14" s="185">
        <v>3</v>
      </c>
      <c r="B14" s="190" t="s">
        <v>719</v>
      </c>
      <c r="C14" s="187">
        <f t="shared" si="2"/>
        <v>120.7</v>
      </c>
      <c r="D14" s="306">
        <f t="shared" si="2"/>
        <v>89</v>
      </c>
      <c r="E14" s="187">
        <f t="shared" si="2"/>
        <v>5</v>
      </c>
      <c r="F14" s="187">
        <f t="shared" si="2"/>
        <v>26.7</v>
      </c>
      <c r="G14" s="188"/>
      <c r="H14" s="297"/>
      <c r="I14" s="189"/>
      <c r="J14" s="189"/>
      <c r="K14" s="189">
        <f>SUM(L14:N14)</f>
        <v>120.7</v>
      </c>
      <c r="L14" s="310">
        <v>89</v>
      </c>
      <c r="M14" s="189">
        <v>5</v>
      </c>
      <c r="N14" s="189">
        <f>+L14*0.3</f>
        <v>26.7</v>
      </c>
      <c r="O14" s="183"/>
      <c r="P14" s="183"/>
      <c r="Q14" s="183"/>
      <c r="R14" s="183"/>
      <c r="S14" s="183"/>
      <c r="T14" s="184"/>
    </row>
    <row r="15" spans="1:22" s="219" customFormat="1">
      <c r="A15" s="185">
        <v>4</v>
      </c>
      <c r="B15" s="192" t="s">
        <v>720</v>
      </c>
      <c r="C15" s="187">
        <f t="shared" si="2"/>
        <v>1074.0529411764708</v>
      </c>
      <c r="D15" s="306">
        <f t="shared" si="2"/>
        <v>800</v>
      </c>
      <c r="E15" s="187">
        <f>I15+M15+Q15</f>
        <v>19.7</v>
      </c>
      <c r="F15" s="187">
        <f t="shared" si="2"/>
        <v>254.35294117647072</v>
      </c>
      <c r="G15" s="188"/>
      <c r="H15" s="297"/>
      <c r="I15" s="189"/>
      <c r="J15" s="189"/>
      <c r="K15" s="189"/>
      <c r="L15" s="189"/>
      <c r="M15" s="189"/>
      <c r="N15" s="189"/>
      <c r="O15" s="188">
        <f t="shared" ref="O15:O21" si="3">SUM(P15:R15)</f>
        <v>1074.0529411764708</v>
      </c>
      <c r="P15" s="193">
        <v>800</v>
      </c>
      <c r="Q15" s="193">
        <v>19.7</v>
      </c>
      <c r="R15" s="193">
        <v>254.35294117647072</v>
      </c>
      <c r="S15" s="183"/>
      <c r="T15" s="184"/>
    </row>
    <row r="16" spans="1:22" s="219" customFormat="1">
      <c r="A16" s="185">
        <v>5</v>
      </c>
      <c r="B16" s="192" t="s">
        <v>721</v>
      </c>
      <c r="C16" s="187">
        <f t="shared" si="2"/>
        <v>947.05882352941182</v>
      </c>
      <c r="D16" s="306">
        <f t="shared" si="2"/>
        <v>700</v>
      </c>
      <c r="E16" s="187">
        <f t="shared" si="2"/>
        <v>24.5</v>
      </c>
      <c r="F16" s="187">
        <f t="shared" si="2"/>
        <v>222.55882352941182</v>
      </c>
      <c r="G16" s="188"/>
      <c r="H16" s="297"/>
      <c r="I16" s="189"/>
      <c r="J16" s="189"/>
      <c r="K16" s="189"/>
      <c r="L16" s="189"/>
      <c r="M16" s="189"/>
      <c r="N16" s="189"/>
      <c r="O16" s="188">
        <f t="shared" si="3"/>
        <v>947.05882352941182</v>
      </c>
      <c r="P16" s="193">
        <v>700</v>
      </c>
      <c r="Q16" s="193">
        <v>24.5</v>
      </c>
      <c r="R16" s="193">
        <v>222.55882352941182</v>
      </c>
      <c r="S16" s="183"/>
      <c r="T16" s="184"/>
    </row>
    <row r="17" spans="1:20" s="219" customFormat="1">
      <c r="A17" s="185">
        <v>6</v>
      </c>
      <c r="B17" s="194" t="s">
        <v>722</v>
      </c>
      <c r="C17" s="187">
        <f t="shared" si="2"/>
        <v>361.89473684210526</v>
      </c>
      <c r="D17" s="306">
        <f t="shared" si="2"/>
        <v>275</v>
      </c>
      <c r="E17" s="187">
        <f t="shared" si="2"/>
        <v>68.8</v>
      </c>
      <c r="F17" s="187">
        <f t="shared" si="2"/>
        <v>18.094736842105249</v>
      </c>
      <c r="G17" s="188"/>
      <c r="H17" s="297"/>
      <c r="I17" s="189"/>
      <c r="J17" s="189"/>
      <c r="K17" s="189"/>
      <c r="L17" s="189"/>
      <c r="M17" s="189"/>
      <c r="N17" s="189"/>
      <c r="O17" s="188">
        <f t="shared" si="3"/>
        <v>361.89473684210526</v>
      </c>
      <c r="P17" s="195">
        <v>275</v>
      </c>
      <c r="Q17" s="195">
        <v>68.8</v>
      </c>
      <c r="R17" s="195">
        <v>18.094736842105249</v>
      </c>
      <c r="S17" s="183"/>
      <c r="T17" s="184"/>
    </row>
    <row r="18" spans="1:20" s="219" customFormat="1">
      <c r="A18" s="185">
        <v>7</v>
      </c>
      <c r="B18" s="194" t="s">
        <v>723</v>
      </c>
      <c r="C18" s="187">
        <f t="shared" si="2"/>
        <v>141.83006535947715</v>
      </c>
      <c r="D18" s="306">
        <f t="shared" si="2"/>
        <v>110</v>
      </c>
      <c r="E18" s="187">
        <f t="shared" si="2"/>
        <v>3.2</v>
      </c>
      <c r="F18" s="187">
        <f t="shared" si="2"/>
        <v>28.630065359477129</v>
      </c>
      <c r="G18" s="188"/>
      <c r="H18" s="297"/>
      <c r="I18" s="189"/>
      <c r="J18" s="189"/>
      <c r="K18" s="189"/>
      <c r="L18" s="189"/>
      <c r="M18" s="189"/>
      <c r="N18" s="189"/>
      <c r="O18" s="188">
        <f t="shared" si="3"/>
        <v>141.83006535947715</v>
      </c>
      <c r="P18" s="195">
        <v>110</v>
      </c>
      <c r="Q18" s="195">
        <v>3.2</v>
      </c>
      <c r="R18" s="195">
        <v>28.630065359477129</v>
      </c>
      <c r="S18" s="183"/>
      <c r="T18" s="184"/>
    </row>
    <row r="19" spans="1:20" s="219" customFormat="1">
      <c r="A19" s="185">
        <v>8</v>
      </c>
      <c r="B19" s="196" t="s">
        <v>724</v>
      </c>
      <c r="C19" s="187">
        <f t="shared" si="2"/>
        <v>398.859477124183</v>
      </c>
      <c r="D19" s="306">
        <f t="shared" si="2"/>
        <v>303.5</v>
      </c>
      <c r="E19" s="187">
        <f t="shared" si="2"/>
        <v>9.5</v>
      </c>
      <c r="F19" s="187">
        <f t="shared" si="2"/>
        <v>85.859477124183002</v>
      </c>
      <c r="G19" s="188"/>
      <c r="H19" s="297"/>
      <c r="I19" s="189"/>
      <c r="J19" s="189"/>
      <c r="K19" s="189"/>
      <c r="L19" s="189"/>
      <c r="M19" s="189"/>
      <c r="N19" s="189"/>
      <c r="O19" s="188">
        <f t="shared" si="3"/>
        <v>398.859477124183</v>
      </c>
      <c r="P19" s="195">
        <v>303.5</v>
      </c>
      <c r="Q19" s="195">
        <v>9.5</v>
      </c>
      <c r="R19" s="195">
        <v>85.859477124183002</v>
      </c>
      <c r="S19" s="183"/>
      <c r="T19" s="184"/>
    </row>
    <row r="20" spans="1:20" s="219" customFormat="1">
      <c r="A20" s="185">
        <v>9</v>
      </c>
      <c r="B20" s="194" t="s">
        <v>725</v>
      </c>
      <c r="C20" s="187">
        <f t="shared" si="2"/>
        <v>243.52941176470591</v>
      </c>
      <c r="D20" s="306">
        <f t="shared" si="2"/>
        <v>180</v>
      </c>
      <c r="E20" s="187">
        <f t="shared" si="2"/>
        <v>6.3</v>
      </c>
      <c r="F20" s="187">
        <f t="shared" si="2"/>
        <v>57.229411764705901</v>
      </c>
      <c r="G20" s="188"/>
      <c r="H20" s="297"/>
      <c r="I20" s="189"/>
      <c r="J20" s="189"/>
      <c r="K20" s="189"/>
      <c r="L20" s="189"/>
      <c r="M20" s="189"/>
      <c r="N20" s="189"/>
      <c r="O20" s="188">
        <f t="shared" si="3"/>
        <v>243.52941176470591</v>
      </c>
      <c r="P20" s="195">
        <v>180</v>
      </c>
      <c r="Q20" s="195">
        <v>6.3</v>
      </c>
      <c r="R20" s="195">
        <v>57.229411764705901</v>
      </c>
      <c r="S20" s="183"/>
      <c r="T20" s="184"/>
    </row>
    <row r="21" spans="1:20" s="219" customFormat="1">
      <c r="A21" s="185">
        <v>10</v>
      </c>
      <c r="B21" s="197" t="s">
        <v>726</v>
      </c>
      <c r="C21" s="187">
        <f t="shared" si="2"/>
        <v>192.71830065359475</v>
      </c>
      <c r="D21" s="306">
        <f t="shared" si="2"/>
        <v>142.5</v>
      </c>
      <c r="E21" s="187">
        <f t="shared" si="2"/>
        <v>5</v>
      </c>
      <c r="F21" s="187">
        <f t="shared" si="2"/>
        <v>45.218300653594753</v>
      </c>
      <c r="G21" s="188"/>
      <c r="H21" s="297"/>
      <c r="I21" s="189"/>
      <c r="J21" s="189"/>
      <c r="K21" s="189"/>
      <c r="L21" s="189"/>
      <c r="M21" s="189"/>
      <c r="N21" s="189"/>
      <c r="O21" s="188">
        <f t="shared" si="3"/>
        <v>192.71830065359475</v>
      </c>
      <c r="P21" s="290">
        <v>142.5</v>
      </c>
      <c r="Q21" s="199">
        <v>5</v>
      </c>
      <c r="R21" s="198">
        <v>45.218300653594753</v>
      </c>
      <c r="S21" s="183"/>
      <c r="T21" s="184"/>
    </row>
    <row r="22" spans="1:20">
      <c r="A22" s="176" t="s">
        <v>39</v>
      </c>
      <c r="B22" s="177" t="s">
        <v>727</v>
      </c>
      <c r="C22" s="182">
        <f>SUM(C23:C24)</f>
        <v>802.50034013605455</v>
      </c>
      <c r="D22" s="295">
        <f t="shared" ref="D22:R22" si="4">SUM(D23:D24)</f>
        <v>560.29999999999995</v>
      </c>
      <c r="E22" s="178">
        <f t="shared" si="4"/>
        <v>31.3</v>
      </c>
      <c r="F22" s="178">
        <f t="shared" si="4"/>
        <v>210.90034013605447</v>
      </c>
      <c r="G22" s="178">
        <f t="shared" si="4"/>
        <v>802.50034013605455</v>
      </c>
      <c r="H22" s="293">
        <f t="shared" si="4"/>
        <v>560.29999999999995</v>
      </c>
      <c r="I22" s="178">
        <f t="shared" si="4"/>
        <v>31.3</v>
      </c>
      <c r="J22" s="178">
        <f t="shared" si="4"/>
        <v>210.90034013605447</v>
      </c>
      <c r="K22" s="178">
        <f t="shared" si="4"/>
        <v>0</v>
      </c>
      <c r="L22" s="178">
        <f t="shared" si="4"/>
        <v>0</v>
      </c>
      <c r="M22" s="178">
        <f t="shared" si="4"/>
        <v>0</v>
      </c>
      <c r="N22" s="178">
        <f t="shared" si="4"/>
        <v>0</v>
      </c>
      <c r="O22" s="178">
        <f t="shared" si="4"/>
        <v>0</v>
      </c>
      <c r="P22" s="178">
        <f t="shared" si="4"/>
        <v>0</v>
      </c>
      <c r="Q22" s="178">
        <f t="shared" si="4"/>
        <v>0</v>
      </c>
      <c r="R22" s="178">
        <f t="shared" si="4"/>
        <v>0</v>
      </c>
      <c r="S22" s="200"/>
      <c r="T22" s="170">
        <v>2</v>
      </c>
    </row>
    <row r="23" spans="1:20" s="219" customFormat="1">
      <c r="A23" s="201">
        <v>1</v>
      </c>
      <c r="B23" s="202" t="s">
        <v>728</v>
      </c>
      <c r="C23" s="187">
        <f t="shared" ref="C23:F24" si="5">G23+K23+O23</f>
        <v>434.17142857142858</v>
      </c>
      <c r="D23" s="306">
        <f t="shared" si="5"/>
        <v>304.3</v>
      </c>
      <c r="E23" s="187">
        <f>I23+M23+Q23</f>
        <v>16.3</v>
      </c>
      <c r="F23" s="187">
        <f t="shared" si="5"/>
        <v>113.57142857142856</v>
      </c>
      <c r="G23" s="188">
        <f>H23+I23+J23</f>
        <v>434.17142857142858</v>
      </c>
      <c r="H23" s="309">
        <v>304.3</v>
      </c>
      <c r="I23" s="188">
        <v>16.3</v>
      </c>
      <c r="J23" s="188">
        <v>113.57142857142856</v>
      </c>
      <c r="K23" s="183"/>
      <c r="L23" s="183"/>
      <c r="M23" s="183"/>
      <c r="N23" s="183"/>
      <c r="O23" s="183"/>
      <c r="P23" s="183"/>
      <c r="Q23" s="183"/>
      <c r="R23" s="183"/>
      <c r="S23" s="183"/>
      <c r="T23" s="184"/>
    </row>
    <row r="24" spans="1:20" s="219" customFormat="1">
      <c r="A24" s="201">
        <v>2</v>
      </c>
      <c r="B24" s="202" t="s">
        <v>729</v>
      </c>
      <c r="C24" s="187">
        <f t="shared" si="5"/>
        <v>368.32891156462591</v>
      </c>
      <c r="D24" s="306">
        <f t="shared" si="5"/>
        <v>256</v>
      </c>
      <c r="E24" s="187">
        <f>I24+M24+Q24</f>
        <v>15</v>
      </c>
      <c r="F24" s="187">
        <f t="shared" si="5"/>
        <v>97.328911564625898</v>
      </c>
      <c r="G24" s="188">
        <f>H24+I24+J24</f>
        <v>368.32891156462591</v>
      </c>
      <c r="H24" s="298">
        <v>256</v>
      </c>
      <c r="I24" s="188">
        <v>15</v>
      </c>
      <c r="J24" s="188">
        <v>97.328911564625898</v>
      </c>
      <c r="K24" s="183"/>
      <c r="L24" s="183"/>
      <c r="M24" s="183"/>
      <c r="N24" s="183"/>
      <c r="O24" s="183"/>
      <c r="P24" s="183"/>
      <c r="Q24" s="183"/>
      <c r="R24" s="183"/>
      <c r="S24" s="183"/>
      <c r="T24" s="184"/>
    </row>
    <row r="25" spans="1:20">
      <c r="A25" s="176" t="s">
        <v>44</v>
      </c>
      <c r="B25" s="177" t="s">
        <v>730</v>
      </c>
      <c r="C25" s="182">
        <f>SUM(C26:C28)</f>
        <v>2465.5</v>
      </c>
      <c r="D25" s="295">
        <f t="shared" ref="D25:R25" si="6">SUM(D26:D28)</f>
        <v>1723.6</v>
      </c>
      <c r="E25" s="182">
        <f t="shared" si="6"/>
        <v>90.899999999999991</v>
      </c>
      <c r="F25" s="182">
        <f t="shared" si="6"/>
        <v>651</v>
      </c>
      <c r="G25" s="182">
        <f t="shared" si="6"/>
        <v>2465.5</v>
      </c>
      <c r="H25" s="295">
        <f t="shared" si="6"/>
        <v>1723.6</v>
      </c>
      <c r="I25" s="182">
        <f t="shared" si="6"/>
        <v>90.899999999999991</v>
      </c>
      <c r="J25" s="182">
        <f t="shared" si="6"/>
        <v>651</v>
      </c>
      <c r="K25" s="178">
        <f t="shared" si="6"/>
        <v>0</v>
      </c>
      <c r="L25" s="178">
        <f t="shared" si="6"/>
        <v>0</v>
      </c>
      <c r="M25" s="178">
        <f t="shared" si="6"/>
        <v>0</v>
      </c>
      <c r="N25" s="178">
        <f t="shared" si="6"/>
        <v>0</v>
      </c>
      <c r="O25" s="178">
        <f t="shared" si="6"/>
        <v>0</v>
      </c>
      <c r="P25" s="178">
        <f t="shared" si="6"/>
        <v>0</v>
      </c>
      <c r="Q25" s="178">
        <f t="shared" si="6"/>
        <v>0</v>
      </c>
      <c r="R25" s="178">
        <f t="shared" si="6"/>
        <v>0</v>
      </c>
      <c r="S25" s="200"/>
      <c r="T25" s="170">
        <v>2</v>
      </c>
    </row>
    <row r="26" spans="1:20" s="219" customFormat="1">
      <c r="A26" s="203">
        <v>1</v>
      </c>
      <c r="B26" s="204" t="s">
        <v>731</v>
      </c>
      <c r="C26" s="187">
        <f t="shared" ref="C26:F28" si="7">G26+K26+O26</f>
        <v>1356.5</v>
      </c>
      <c r="D26" s="306">
        <f t="shared" si="7"/>
        <v>950</v>
      </c>
      <c r="E26" s="187">
        <f t="shared" si="7"/>
        <v>47.5</v>
      </c>
      <c r="F26" s="187">
        <f t="shared" si="7"/>
        <v>359</v>
      </c>
      <c r="G26" s="188">
        <f>H26+I26+J26</f>
        <v>1356.5</v>
      </c>
      <c r="H26" s="299">
        <v>950</v>
      </c>
      <c r="I26" s="205">
        <v>47.5</v>
      </c>
      <c r="J26" s="205">
        <v>359</v>
      </c>
      <c r="K26" s="183"/>
      <c r="L26" s="183"/>
      <c r="M26" s="183"/>
      <c r="N26" s="183"/>
      <c r="O26" s="183"/>
      <c r="P26" s="183"/>
      <c r="Q26" s="183"/>
      <c r="R26" s="183"/>
      <c r="S26" s="183"/>
      <c r="T26" s="184"/>
    </row>
    <row r="27" spans="1:20" s="219" customFormat="1">
      <c r="A27" s="203">
        <v>2</v>
      </c>
      <c r="B27" s="204" t="s">
        <v>732</v>
      </c>
      <c r="C27" s="187">
        <f>G27+K27+O27</f>
        <v>466.20000000000005</v>
      </c>
      <c r="D27" s="306">
        <f t="shared" si="7"/>
        <v>323.60000000000002</v>
      </c>
      <c r="E27" s="187">
        <f>I27+M27+Q27</f>
        <v>20.6</v>
      </c>
      <c r="F27" s="187">
        <f>J27+N27+R27</f>
        <v>122</v>
      </c>
      <c r="G27" s="188">
        <f>H27+I27+J27</f>
        <v>466.20000000000005</v>
      </c>
      <c r="H27" s="299">
        <v>323.60000000000002</v>
      </c>
      <c r="I27" s="205">
        <v>20.6</v>
      </c>
      <c r="J27" s="205">
        <v>122</v>
      </c>
      <c r="K27" s="183"/>
      <c r="L27" s="183"/>
      <c r="M27" s="183"/>
      <c r="N27" s="183"/>
      <c r="O27" s="183"/>
      <c r="P27" s="183"/>
      <c r="Q27" s="183"/>
      <c r="R27" s="183"/>
      <c r="S27" s="183"/>
      <c r="T27" s="184"/>
    </row>
    <row r="28" spans="1:20" s="219" customFormat="1" ht="37.5">
      <c r="A28" s="203">
        <v>3</v>
      </c>
      <c r="B28" s="204" t="s">
        <v>829</v>
      </c>
      <c r="C28" s="187">
        <f t="shared" si="7"/>
        <v>642.79999999999995</v>
      </c>
      <c r="D28" s="306">
        <f t="shared" si="7"/>
        <v>450</v>
      </c>
      <c r="E28" s="187">
        <f t="shared" si="7"/>
        <v>22.8</v>
      </c>
      <c r="F28" s="187">
        <f t="shared" si="7"/>
        <v>170</v>
      </c>
      <c r="G28" s="188">
        <f>H28+I28+J28</f>
        <v>642.79999999999995</v>
      </c>
      <c r="H28" s="299">
        <v>450</v>
      </c>
      <c r="I28" s="205">
        <v>22.8</v>
      </c>
      <c r="J28" s="205">
        <v>170</v>
      </c>
      <c r="K28" s="183"/>
      <c r="L28" s="183"/>
      <c r="M28" s="183"/>
      <c r="N28" s="183"/>
      <c r="O28" s="183"/>
      <c r="P28" s="183"/>
      <c r="Q28" s="183"/>
      <c r="R28" s="183"/>
      <c r="S28" s="183"/>
      <c r="T28" s="184"/>
    </row>
    <row r="29" spans="1:20">
      <c r="A29" s="176" t="s">
        <v>549</v>
      </c>
      <c r="B29" s="177" t="s">
        <v>733</v>
      </c>
      <c r="C29" s="182">
        <f>SUM(C30:C36)</f>
        <v>2453.9748299319731</v>
      </c>
      <c r="D29" s="293">
        <f t="shared" ref="D29:R29" si="8">SUM(D30:D36)</f>
        <v>1723.6</v>
      </c>
      <c r="E29" s="178">
        <f t="shared" si="8"/>
        <v>90.9</v>
      </c>
      <c r="F29" s="178">
        <f t="shared" si="8"/>
        <v>639.47482993197286</v>
      </c>
      <c r="G29" s="178">
        <f t="shared" si="8"/>
        <v>2453.9748299319731</v>
      </c>
      <c r="H29" s="293">
        <f t="shared" si="8"/>
        <v>1723.6</v>
      </c>
      <c r="I29" s="178">
        <f t="shared" si="8"/>
        <v>90.9</v>
      </c>
      <c r="J29" s="178">
        <f t="shared" si="8"/>
        <v>639.47482993197286</v>
      </c>
      <c r="K29" s="178">
        <f t="shared" si="8"/>
        <v>0</v>
      </c>
      <c r="L29" s="178">
        <f t="shared" si="8"/>
        <v>0</v>
      </c>
      <c r="M29" s="178">
        <f t="shared" si="8"/>
        <v>0</v>
      </c>
      <c r="N29" s="178">
        <f t="shared" si="8"/>
        <v>0</v>
      </c>
      <c r="O29" s="178">
        <f t="shared" si="8"/>
        <v>0</v>
      </c>
      <c r="P29" s="178">
        <f t="shared" si="8"/>
        <v>0</v>
      </c>
      <c r="Q29" s="178">
        <f t="shared" si="8"/>
        <v>0</v>
      </c>
      <c r="R29" s="178">
        <f t="shared" si="8"/>
        <v>0</v>
      </c>
      <c r="S29" s="200"/>
      <c r="T29" s="170">
        <v>2</v>
      </c>
    </row>
    <row r="30" spans="1:20" s="219" customFormat="1" ht="32.25" customHeight="1">
      <c r="A30" s="206">
        <v>1</v>
      </c>
      <c r="B30" s="204" t="s">
        <v>775</v>
      </c>
      <c r="C30" s="187">
        <f t="shared" ref="C30:F36" si="9">G30+K30+O30</f>
        <v>326.93197278911566</v>
      </c>
      <c r="D30" s="306">
        <f t="shared" si="9"/>
        <v>228.6</v>
      </c>
      <c r="E30" s="187">
        <f>I30+M30+Q30</f>
        <v>16.2</v>
      </c>
      <c r="F30" s="187">
        <f t="shared" si="9"/>
        <v>82.13197278911565</v>
      </c>
      <c r="G30" s="188">
        <f t="shared" ref="G30:G36" si="10">H30+I30+J30</f>
        <v>326.93197278911566</v>
      </c>
      <c r="H30" s="298">
        <v>228.6</v>
      </c>
      <c r="I30" s="188">
        <v>16.2</v>
      </c>
      <c r="J30" s="188">
        <v>82.13197278911565</v>
      </c>
      <c r="K30" s="183"/>
      <c r="L30" s="183"/>
      <c r="M30" s="183"/>
      <c r="N30" s="183"/>
      <c r="O30" s="183"/>
      <c r="P30" s="183"/>
      <c r="Q30" s="183"/>
      <c r="R30" s="183"/>
      <c r="S30" s="183"/>
      <c r="T30" s="184"/>
    </row>
    <row r="31" spans="1:20" s="219" customFormat="1" ht="67.5" customHeight="1">
      <c r="A31" s="206">
        <v>2</v>
      </c>
      <c r="B31" s="204" t="s">
        <v>833</v>
      </c>
      <c r="C31" s="187">
        <f>G31+K31+O31</f>
        <v>285</v>
      </c>
      <c r="D31" s="306">
        <f>H31+L31+P31</f>
        <v>200</v>
      </c>
      <c r="E31" s="187">
        <f>I31+M31+Q31</f>
        <v>10</v>
      </c>
      <c r="F31" s="187">
        <f t="shared" si="9"/>
        <v>75</v>
      </c>
      <c r="G31" s="188">
        <f t="shared" si="10"/>
        <v>285</v>
      </c>
      <c r="H31" s="298">
        <v>200</v>
      </c>
      <c r="I31" s="188">
        <v>10</v>
      </c>
      <c r="J31" s="188">
        <v>75</v>
      </c>
      <c r="K31" s="183"/>
      <c r="L31" s="183"/>
      <c r="M31" s="183"/>
      <c r="N31" s="183"/>
      <c r="O31" s="183"/>
      <c r="P31" s="183"/>
      <c r="Q31" s="183"/>
      <c r="R31" s="183"/>
      <c r="S31" s="183"/>
      <c r="T31" s="184"/>
    </row>
    <row r="32" spans="1:20" s="219" customFormat="1" ht="30" customHeight="1">
      <c r="A32" s="206">
        <v>3</v>
      </c>
      <c r="B32" s="204" t="s">
        <v>834</v>
      </c>
      <c r="C32" s="187">
        <f>G32+K32+O32</f>
        <v>285</v>
      </c>
      <c r="D32" s="306">
        <f>H32</f>
        <v>200</v>
      </c>
      <c r="E32" s="187">
        <f>I32</f>
        <v>10</v>
      </c>
      <c r="F32" s="187">
        <f>J32</f>
        <v>75</v>
      </c>
      <c r="G32" s="188">
        <f>SUM(H32:J32)</f>
        <v>285</v>
      </c>
      <c r="H32" s="298">
        <v>200</v>
      </c>
      <c r="I32" s="188">
        <v>10</v>
      </c>
      <c r="J32" s="188">
        <v>75</v>
      </c>
      <c r="K32" s="183"/>
      <c r="L32" s="183"/>
      <c r="M32" s="183"/>
      <c r="N32" s="183"/>
      <c r="O32" s="183"/>
      <c r="P32" s="183"/>
      <c r="Q32" s="183"/>
      <c r="R32" s="183"/>
      <c r="S32" s="183"/>
      <c r="T32" s="184"/>
    </row>
    <row r="33" spans="1:20" s="219" customFormat="1" ht="35.25" customHeight="1">
      <c r="A33" s="206">
        <v>4</v>
      </c>
      <c r="B33" s="204" t="s">
        <v>835</v>
      </c>
      <c r="C33" s="187">
        <f t="shared" si="9"/>
        <v>284.63265306122452</v>
      </c>
      <c r="D33" s="306">
        <f t="shared" si="9"/>
        <v>200</v>
      </c>
      <c r="E33" s="187">
        <f t="shared" si="9"/>
        <v>10</v>
      </c>
      <c r="F33" s="187">
        <f t="shared" si="9"/>
        <v>74.632653061224516</v>
      </c>
      <c r="G33" s="188">
        <f t="shared" si="10"/>
        <v>284.63265306122452</v>
      </c>
      <c r="H33" s="298">
        <v>200</v>
      </c>
      <c r="I33" s="188">
        <v>10</v>
      </c>
      <c r="J33" s="188">
        <v>74.632653061224516</v>
      </c>
      <c r="K33" s="183"/>
      <c r="L33" s="183"/>
      <c r="M33" s="183"/>
      <c r="N33" s="183"/>
      <c r="O33" s="183"/>
      <c r="P33" s="183"/>
      <c r="Q33" s="183"/>
      <c r="R33" s="183"/>
      <c r="S33" s="183"/>
      <c r="T33" s="184"/>
    </row>
    <row r="34" spans="1:20" s="219" customFormat="1" ht="37.5">
      <c r="A34" s="206">
        <v>5</v>
      </c>
      <c r="B34" s="204" t="s">
        <v>836</v>
      </c>
      <c r="C34" s="187">
        <f t="shared" si="9"/>
        <v>284.63265306122452</v>
      </c>
      <c r="D34" s="306">
        <f t="shared" si="9"/>
        <v>200</v>
      </c>
      <c r="E34" s="187">
        <f t="shared" si="9"/>
        <v>10</v>
      </c>
      <c r="F34" s="187">
        <f t="shared" si="9"/>
        <v>74.632653061224516</v>
      </c>
      <c r="G34" s="188">
        <f t="shared" si="10"/>
        <v>284.63265306122452</v>
      </c>
      <c r="H34" s="298">
        <v>200</v>
      </c>
      <c r="I34" s="188">
        <v>10</v>
      </c>
      <c r="J34" s="188">
        <v>74.632653061224516</v>
      </c>
      <c r="K34" s="183"/>
      <c r="L34" s="183"/>
      <c r="M34" s="183"/>
      <c r="N34" s="183"/>
      <c r="O34" s="183"/>
      <c r="P34" s="183"/>
      <c r="Q34" s="183"/>
      <c r="R34" s="183"/>
      <c r="S34" s="183"/>
      <c r="T34" s="184"/>
    </row>
    <row r="35" spans="1:20" s="219" customFormat="1" ht="37.5">
      <c r="A35" s="206">
        <v>6</v>
      </c>
      <c r="B35" s="204" t="s">
        <v>837</v>
      </c>
      <c r="C35" s="187">
        <f t="shared" si="9"/>
        <v>284.63265306122452</v>
      </c>
      <c r="D35" s="306">
        <f t="shared" si="9"/>
        <v>200</v>
      </c>
      <c r="E35" s="187">
        <f t="shared" si="9"/>
        <v>10</v>
      </c>
      <c r="F35" s="187">
        <f t="shared" si="9"/>
        <v>74.632653061224516</v>
      </c>
      <c r="G35" s="188">
        <f t="shared" si="10"/>
        <v>284.63265306122452</v>
      </c>
      <c r="H35" s="298">
        <v>200</v>
      </c>
      <c r="I35" s="188">
        <v>10</v>
      </c>
      <c r="J35" s="188">
        <v>74.632653061224516</v>
      </c>
      <c r="K35" s="183"/>
      <c r="L35" s="183"/>
      <c r="M35" s="183"/>
      <c r="N35" s="183"/>
      <c r="O35" s="183"/>
      <c r="P35" s="183"/>
      <c r="Q35" s="183"/>
      <c r="R35" s="183"/>
      <c r="S35" s="183"/>
      <c r="T35" s="184"/>
    </row>
    <row r="36" spans="1:20" s="219" customFormat="1" ht="63" customHeight="1">
      <c r="A36" s="206">
        <v>7</v>
      </c>
      <c r="B36" s="204" t="s">
        <v>838</v>
      </c>
      <c r="C36" s="187">
        <f t="shared" si="9"/>
        <v>703.14489795918371</v>
      </c>
      <c r="D36" s="306">
        <f t="shared" si="9"/>
        <v>495</v>
      </c>
      <c r="E36" s="187">
        <f t="shared" si="9"/>
        <v>24.7</v>
      </c>
      <c r="F36" s="187">
        <f t="shared" si="9"/>
        <v>183.44489795918372</v>
      </c>
      <c r="G36" s="188">
        <f t="shared" si="10"/>
        <v>703.14489795918371</v>
      </c>
      <c r="H36" s="298">
        <v>495</v>
      </c>
      <c r="I36" s="188">
        <v>24.7</v>
      </c>
      <c r="J36" s="188">
        <v>183.44489795918372</v>
      </c>
      <c r="K36" s="183"/>
      <c r="L36" s="183"/>
      <c r="M36" s="183"/>
      <c r="N36" s="183"/>
      <c r="O36" s="183"/>
      <c r="P36" s="183"/>
      <c r="Q36" s="183"/>
      <c r="R36" s="183"/>
      <c r="S36" s="183"/>
      <c r="T36" s="184"/>
    </row>
    <row r="37" spans="1:20" ht="22.5" customHeight="1">
      <c r="A37" s="176" t="s">
        <v>550</v>
      </c>
      <c r="B37" s="177" t="s">
        <v>734</v>
      </c>
      <c r="C37" s="178">
        <f>C38</f>
        <v>2462.6863945578234</v>
      </c>
      <c r="D37" s="293">
        <f t="shared" ref="D37:R37" si="11">D38</f>
        <v>1723.6</v>
      </c>
      <c r="E37" s="178">
        <v>90.9</v>
      </c>
      <c r="F37" s="178">
        <f t="shared" si="11"/>
        <v>648.18639455782318</v>
      </c>
      <c r="G37" s="178">
        <f t="shared" si="11"/>
        <v>2462.6863945578234</v>
      </c>
      <c r="H37" s="293">
        <f t="shared" si="11"/>
        <v>1723.6</v>
      </c>
      <c r="I37" s="178">
        <f t="shared" si="11"/>
        <v>90.9</v>
      </c>
      <c r="J37" s="178">
        <f t="shared" si="11"/>
        <v>648.18639455782318</v>
      </c>
      <c r="K37" s="178">
        <f t="shared" si="11"/>
        <v>0</v>
      </c>
      <c r="L37" s="178">
        <f t="shared" si="11"/>
        <v>0</v>
      </c>
      <c r="M37" s="178">
        <f t="shared" si="11"/>
        <v>0</v>
      </c>
      <c r="N37" s="178">
        <f t="shared" si="11"/>
        <v>0</v>
      </c>
      <c r="O37" s="178">
        <f t="shared" si="11"/>
        <v>0</v>
      </c>
      <c r="P37" s="178">
        <f t="shared" si="11"/>
        <v>0</v>
      </c>
      <c r="Q37" s="178">
        <f t="shared" si="11"/>
        <v>0</v>
      </c>
      <c r="R37" s="178">
        <f t="shared" si="11"/>
        <v>0</v>
      </c>
      <c r="S37" s="200"/>
      <c r="T37" s="170">
        <v>2</v>
      </c>
    </row>
    <row r="38" spans="1:20" s="219" customFormat="1" ht="30.75" customHeight="1">
      <c r="A38" s="206">
        <v>1</v>
      </c>
      <c r="B38" s="202" t="s">
        <v>832</v>
      </c>
      <c r="C38" s="187">
        <f>G38+K38+O38</f>
        <v>2462.6863945578234</v>
      </c>
      <c r="D38" s="306">
        <f>H38+L38+P38</f>
        <v>1723.6</v>
      </c>
      <c r="E38" s="187">
        <f>I38+M38+Q38</f>
        <v>90.9</v>
      </c>
      <c r="F38" s="187">
        <f>J38+N38+R38</f>
        <v>648.18639455782318</v>
      </c>
      <c r="G38" s="188">
        <f>H38+I38+J38</f>
        <v>2462.6863945578234</v>
      </c>
      <c r="H38" s="298">
        <v>1723.6</v>
      </c>
      <c r="I38" s="188">
        <v>90.9</v>
      </c>
      <c r="J38" s="188">
        <v>648.18639455782318</v>
      </c>
      <c r="K38" s="183"/>
      <c r="L38" s="183"/>
      <c r="M38" s="183"/>
      <c r="N38" s="183"/>
      <c r="O38" s="183"/>
      <c r="P38" s="183"/>
      <c r="Q38" s="183"/>
      <c r="R38" s="183"/>
      <c r="S38" s="183"/>
      <c r="T38" s="184"/>
    </row>
    <row r="39" spans="1:20">
      <c r="A39" s="176" t="s">
        <v>551</v>
      </c>
      <c r="B39" s="177" t="s">
        <v>735</v>
      </c>
      <c r="C39" s="182">
        <f>SUM(C40:C42)</f>
        <v>2468.6999999999998</v>
      </c>
      <c r="D39" s="293">
        <f t="shared" ref="D39:R39" si="12">SUM(D40:D42)</f>
        <v>1723.6</v>
      </c>
      <c r="E39" s="178">
        <f t="shared" si="12"/>
        <v>90.899999999999991</v>
      </c>
      <c r="F39" s="178">
        <f t="shared" si="12"/>
        <v>654.20000000000005</v>
      </c>
      <c r="G39" s="178">
        <f t="shared" si="12"/>
        <v>2468.6999999999998</v>
      </c>
      <c r="H39" s="293">
        <f t="shared" si="12"/>
        <v>1723.6</v>
      </c>
      <c r="I39" s="178">
        <f t="shared" si="12"/>
        <v>90.899999999999991</v>
      </c>
      <c r="J39" s="178">
        <f t="shared" si="12"/>
        <v>654.20000000000005</v>
      </c>
      <c r="K39" s="178">
        <f t="shared" si="12"/>
        <v>0</v>
      </c>
      <c r="L39" s="178">
        <f t="shared" si="12"/>
        <v>0</v>
      </c>
      <c r="M39" s="178">
        <f t="shared" si="12"/>
        <v>0</v>
      </c>
      <c r="N39" s="178">
        <f t="shared" si="12"/>
        <v>0</v>
      </c>
      <c r="O39" s="178">
        <f t="shared" si="12"/>
        <v>0</v>
      </c>
      <c r="P39" s="178">
        <f t="shared" si="12"/>
        <v>0</v>
      </c>
      <c r="Q39" s="178">
        <f t="shared" si="12"/>
        <v>0</v>
      </c>
      <c r="R39" s="178">
        <f t="shared" si="12"/>
        <v>0</v>
      </c>
      <c r="S39" s="200"/>
      <c r="T39" s="170">
        <v>2</v>
      </c>
    </row>
    <row r="40" spans="1:20" s="219" customFormat="1">
      <c r="A40" s="207">
        <v>1</v>
      </c>
      <c r="B40" s="208" t="s">
        <v>736</v>
      </c>
      <c r="C40" s="187">
        <f t="shared" ref="C40:F42" si="13">G40+K40+O40</f>
        <v>1137</v>
      </c>
      <c r="D40" s="306">
        <f t="shared" si="13"/>
        <v>793.6</v>
      </c>
      <c r="E40" s="187">
        <f t="shared" si="13"/>
        <v>42.1</v>
      </c>
      <c r="F40" s="187">
        <f t="shared" si="13"/>
        <v>301.3</v>
      </c>
      <c r="G40" s="188">
        <f>H40+I40+J40</f>
        <v>1137</v>
      </c>
      <c r="H40" s="298">
        <v>793.6</v>
      </c>
      <c r="I40" s="188">
        <v>42.1</v>
      </c>
      <c r="J40" s="188">
        <v>301.3</v>
      </c>
      <c r="K40" s="183"/>
      <c r="L40" s="183"/>
      <c r="M40" s="183"/>
      <c r="N40" s="183"/>
      <c r="O40" s="183"/>
      <c r="P40" s="183"/>
      <c r="Q40" s="183"/>
      <c r="R40" s="183"/>
      <c r="S40" s="183"/>
      <c r="T40" s="184"/>
    </row>
    <row r="41" spans="1:20" s="219" customFormat="1" ht="37.5">
      <c r="A41" s="206">
        <v>2</v>
      </c>
      <c r="B41" s="208" t="s">
        <v>737</v>
      </c>
      <c r="C41" s="187">
        <f t="shared" si="13"/>
        <v>715.6</v>
      </c>
      <c r="D41" s="306">
        <f t="shared" si="13"/>
        <v>500</v>
      </c>
      <c r="E41" s="187">
        <f t="shared" si="13"/>
        <v>26</v>
      </c>
      <c r="F41" s="187">
        <f t="shared" si="13"/>
        <v>189.6</v>
      </c>
      <c r="G41" s="188">
        <f>H41+I41+J41</f>
        <v>715.6</v>
      </c>
      <c r="H41" s="298">
        <v>500</v>
      </c>
      <c r="I41" s="188">
        <v>26</v>
      </c>
      <c r="J41" s="188">
        <v>189.6</v>
      </c>
      <c r="K41" s="183"/>
      <c r="L41" s="183"/>
      <c r="M41" s="183"/>
      <c r="N41" s="183"/>
      <c r="O41" s="183"/>
      <c r="P41" s="183"/>
      <c r="Q41" s="183"/>
      <c r="R41" s="183"/>
      <c r="S41" s="183"/>
      <c r="T41" s="184"/>
    </row>
    <row r="42" spans="1:20" s="219" customFormat="1">
      <c r="A42" s="207">
        <v>3</v>
      </c>
      <c r="B42" s="202" t="s">
        <v>738</v>
      </c>
      <c r="C42" s="187">
        <f t="shared" si="13"/>
        <v>616.1</v>
      </c>
      <c r="D42" s="306">
        <f t="shared" si="13"/>
        <v>430</v>
      </c>
      <c r="E42" s="187">
        <f t="shared" si="13"/>
        <v>22.8</v>
      </c>
      <c r="F42" s="187">
        <f t="shared" si="13"/>
        <v>163.30000000000001</v>
      </c>
      <c r="G42" s="188">
        <f>H42+I42+J42</f>
        <v>616.1</v>
      </c>
      <c r="H42" s="298">
        <v>430</v>
      </c>
      <c r="I42" s="188">
        <v>22.8</v>
      </c>
      <c r="J42" s="188">
        <v>163.30000000000001</v>
      </c>
      <c r="K42" s="183"/>
      <c r="L42" s="183"/>
      <c r="M42" s="183"/>
      <c r="N42" s="183"/>
      <c r="O42" s="183"/>
      <c r="P42" s="183"/>
      <c r="Q42" s="183"/>
      <c r="R42" s="183"/>
      <c r="S42" s="183"/>
      <c r="T42" s="184"/>
    </row>
    <row r="43" spans="1:20" s="219" customFormat="1">
      <c r="A43" s="181" t="s">
        <v>552</v>
      </c>
      <c r="B43" s="272" t="s">
        <v>739</v>
      </c>
      <c r="C43" s="182">
        <f>SUM(C44:C48)</f>
        <v>2491.5</v>
      </c>
      <c r="D43" s="295">
        <f t="shared" ref="D43:R43" si="14">SUM(D44:D48)</f>
        <v>1723.6</v>
      </c>
      <c r="E43" s="182">
        <f t="shared" si="14"/>
        <v>90.899999999999991</v>
      </c>
      <c r="F43" s="182">
        <f t="shared" si="14"/>
        <v>677</v>
      </c>
      <c r="G43" s="182">
        <f t="shared" si="14"/>
        <v>2491.5</v>
      </c>
      <c r="H43" s="295">
        <f t="shared" si="14"/>
        <v>1723.6</v>
      </c>
      <c r="I43" s="182">
        <f t="shared" si="14"/>
        <v>90.899999999999991</v>
      </c>
      <c r="J43" s="182">
        <f t="shared" si="14"/>
        <v>677</v>
      </c>
      <c r="K43" s="182">
        <f t="shared" si="14"/>
        <v>0</v>
      </c>
      <c r="L43" s="182">
        <f t="shared" si="14"/>
        <v>0</v>
      </c>
      <c r="M43" s="182">
        <f t="shared" si="14"/>
        <v>0</v>
      </c>
      <c r="N43" s="182">
        <f t="shared" si="14"/>
        <v>0</v>
      </c>
      <c r="O43" s="182">
        <f t="shared" si="14"/>
        <v>0</v>
      </c>
      <c r="P43" s="182">
        <f t="shared" si="14"/>
        <v>0</v>
      </c>
      <c r="Q43" s="182">
        <f t="shared" si="14"/>
        <v>0</v>
      </c>
      <c r="R43" s="182">
        <f t="shared" si="14"/>
        <v>0</v>
      </c>
      <c r="S43" s="183"/>
      <c r="T43" s="184">
        <v>2</v>
      </c>
    </row>
    <row r="44" spans="1:20" s="219" customFormat="1">
      <c r="A44" s="201">
        <v>1</v>
      </c>
      <c r="B44" s="208" t="s">
        <v>740</v>
      </c>
      <c r="C44" s="187">
        <f>G44+K44+O44</f>
        <v>933.2</v>
      </c>
      <c r="D44" s="306">
        <f t="shared" ref="C44:F48" si="15">H44+L44+P44</f>
        <v>630</v>
      </c>
      <c r="E44" s="187">
        <v>33.200000000000003</v>
      </c>
      <c r="F44" s="187">
        <f>J44+N44+R44</f>
        <v>270</v>
      </c>
      <c r="G44" s="188">
        <f>H44+I44+J44</f>
        <v>933.2</v>
      </c>
      <c r="H44" s="298">
        <v>630</v>
      </c>
      <c r="I44" s="187">
        <v>33.200000000000003</v>
      </c>
      <c r="J44" s="188">
        <v>270</v>
      </c>
      <c r="K44" s="183"/>
      <c r="L44" s="183"/>
      <c r="M44" s="183"/>
      <c r="N44" s="183"/>
      <c r="O44" s="183"/>
      <c r="P44" s="183"/>
      <c r="Q44" s="183"/>
      <c r="R44" s="183"/>
      <c r="S44" s="183"/>
      <c r="T44" s="184"/>
    </row>
    <row r="45" spans="1:20">
      <c r="A45" s="209">
        <v>2</v>
      </c>
      <c r="B45" s="56" t="s">
        <v>741</v>
      </c>
      <c r="C45" s="210">
        <f>G45+K45+O45</f>
        <v>228.1</v>
      </c>
      <c r="D45" s="307">
        <f t="shared" si="15"/>
        <v>154</v>
      </c>
      <c r="E45" s="187">
        <v>8.1</v>
      </c>
      <c r="F45" s="210">
        <f t="shared" si="15"/>
        <v>66</v>
      </c>
      <c r="G45" s="211">
        <f>H45+I45+J45</f>
        <v>228.1</v>
      </c>
      <c r="H45" s="300">
        <v>154</v>
      </c>
      <c r="I45" s="187">
        <v>8.1</v>
      </c>
      <c r="J45" s="211">
        <v>66</v>
      </c>
      <c r="K45" s="200"/>
      <c r="L45" s="200"/>
      <c r="M45" s="200"/>
      <c r="N45" s="200"/>
      <c r="O45" s="200"/>
      <c r="P45" s="200"/>
      <c r="Q45" s="200"/>
      <c r="R45" s="200"/>
      <c r="S45" s="200"/>
    </row>
    <row r="46" spans="1:20">
      <c r="A46" s="209">
        <v>3</v>
      </c>
      <c r="B46" s="56" t="s">
        <v>742</v>
      </c>
      <c r="C46" s="210">
        <f t="shared" si="15"/>
        <v>259.2</v>
      </c>
      <c r="D46" s="307">
        <f t="shared" si="15"/>
        <v>175</v>
      </c>
      <c r="E46" s="187">
        <v>9.1999999999999993</v>
      </c>
      <c r="F46" s="210">
        <f t="shared" si="15"/>
        <v>75</v>
      </c>
      <c r="G46" s="211">
        <f>H46+I46+J46</f>
        <v>259.2</v>
      </c>
      <c r="H46" s="300">
        <v>175</v>
      </c>
      <c r="I46" s="187">
        <v>9.1999999999999993</v>
      </c>
      <c r="J46" s="211">
        <v>75</v>
      </c>
      <c r="K46" s="200"/>
      <c r="L46" s="200"/>
      <c r="M46" s="200"/>
      <c r="N46" s="200"/>
      <c r="O46" s="200"/>
      <c r="P46" s="200"/>
      <c r="Q46" s="200"/>
      <c r="R46" s="200"/>
      <c r="S46" s="200"/>
    </row>
    <row r="47" spans="1:20">
      <c r="A47" s="209">
        <v>4</v>
      </c>
      <c r="B47" s="56" t="s">
        <v>743</v>
      </c>
      <c r="C47" s="210">
        <f t="shared" si="15"/>
        <v>838.9</v>
      </c>
      <c r="D47" s="307">
        <f>H47+L47+P47</f>
        <v>606.79999999999995</v>
      </c>
      <c r="E47" s="187">
        <v>32.1</v>
      </c>
      <c r="F47" s="210">
        <f t="shared" si="15"/>
        <v>200</v>
      </c>
      <c r="G47" s="211">
        <f>H47+I47+J47</f>
        <v>838.9</v>
      </c>
      <c r="H47" s="300">
        <v>606.79999999999995</v>
      </c>
      <c r="I47" s="187">
        <v>32.1</v>
      </c>
      <c r="J47" s="211">
        <v>200</v>
      </c>
      <c r="K47" s="200"/>
      <c r="L47" s="200"/>
      <c r="M47" s="200"/>
      <c r="N47" s="200"/>
      <c r="O47" s="200"/>
      <c r="P47" s="200"/>
      <c r="Q47" s="200"/>
      <c r="R47" s="200"/>
      <c r="S47" s="200"/>
    </row>
    <row r="48" spans="1:20">
      <c r="A48" s="209">
        <v>5</v>
      </c>
      <c r="B48" s="56" t="s">
        <v>744</v>
      </c>
      <c r="C48" s="210">
        <f t="shared" si="15"/>
        <v>232.10000000000002</v>
      </c>
      <c r="D48" s="307">
        <f t="shared" si="15"/>
        <v>157.80000000000001</v>
      </c>
      <c r="E48" s="187">
        <v>8.3000000000000007</v>
      </c>
      <c r="F48" s="210">
        <f>J48+N48+R48</f>
        <v>66</v>
      </c>
      <c r="G48" s="211">
        <f>H48+I48+J48</f>
        <v>232.10000000000002</v>
      </c>
      <c r="H48" s="300">
        <v>157.80000000000001</v>
      </c>
      <c r="I48" s="187">
        <v>8.3000000000000007</v>
      </c>
      <c r="J48" s="211">
        <v>66</v>
      </c>
      <c r="K48" s="200"/>
      <c r="L48" s="200"/>
      <c r="M48" s="200"/>
      <c r="N48" s="200"/>
      <c r="O48" s="200"/>
      <c r="P48" s="200"/>
      <c r="Q48" s="200"/>
      <c r="R48" s="200"/>
      <c r="S48" s="200"/>
    </row>
    <row r="49" spans="1:20">
      <c r="A49" s="176" t="s">
        <v>709</v>
      </c>
      <c r="B49" s="177" t="s">
        <v>745</v>
      </c>
      <c r="C49" s="178">
        <f>SUM(C50:C56)</f>
        <v>2462.686394557823</v>
      </c>
      <c r="D49" s="293">
        <f t="shared" ref="D49:R49" si="16">SUM(D50:D56)</f>
        <v>1723.6</v>
      </c>
      <c r="E49" s="178">
        <f t="shared" si="16"/>
        <v>90.899999999999991</v>
      </c>
      <c r="F49" s="178">
        <f t="shared" si="16"/>
        <v>648.18639455782318</v>
      </c>
      <c r="G49" s="178">
        <f t="shared" si="16"/>
        <v>2462.686394557823</v>
      </c>
      <c r="H49" s="293">
        <f t="shared" si="16"/>
        <v>1723.6</v>
      </c>
      <c r="I49" s="178">
        <f t="shared" si="16"/>
        <v>90.899999999999991</v>
      </c>
      <c r="J49" s="178">
        <f t="shared" si="16"/>
        <v>648.18639455782318</v>
      </c>
      <c r="K49" s="178">
        <f t="shared" si="16"/>
        <v>0</v>
      </c>
      <c r="L49" s="178">
        <f t="shared" si="16"/>
        <v>0</v>
      </c>
      <c r="M49" s="178">
        <f t="shared" si="16"/>
        <v>0</v>
      </c>
      <c r="N49" s="178">
        <f t="shared" si="16"/>
        <v>0</v>
      </c>
      <c r="O49" s="178">
        <f t="shared" si="16"/>
        <v>0</v>
      </c>
      <c r="P49" s="178">
        <f t="shared" si="16"/>
        <v>0</v>
      </c>
      <c r="Q49" s="178">
        <f t="shared" si="16"/>
        <v>0</v>
      </c>
      <c r="R49" s="178">
        <f t="shared" si="16"/>
        <v>0</v>
      </c>
      <c r="S49" s="200"/>
      <c r="T49" s="170">
        <v>2</v>
      </c>
    </row>
    <row r="50" spans="1:20" s="219" customFormat="1">
      <c r="A50" s="207">
        <v>1</v>
      </c>
      <c r="B50" s="202" t="s">
        <v>746</v>
      </c>
      <c r="C50" s="187">
        <f t="shared" ref="C50:F56" si="17">G50+K50+O50</f>
        <v>715.68571428571431</v>
      </c>
      <c r="D50" s="306">
        <f t="shared" si="17"/>
        <v>500</v>
      </c>
      <c r="E50" s="187">
        <f t="shared" si="17"/>
        <v>26.4</v>
      </c>
      <c r="F50" s="187">
        <f t="shared" si="17"/>
        <v>189.28571428571433</v>
      </c>
      <c r="G50" s="188">
        <f t="shared" ref="G50:G56" si="18">H50+I50+J50</f>
        <v>715.68571428571431</v>
      </c>
      <c r="H50" s="298">
        <v>500</v>
      </c>
      <c r="I50" s="187">
        <v>26.4</v>
      </c>
      <c r="J50" s="212">
        <v>189.28571428571433</v>
      </c>
      <c r="K50" s="183"/>
      <c r="L50" s="183"/>
      <c r="M50" s="183"/>
      <c r="N50" s="183"/>
      <c r="O50" s="183"/>
      <c r="P50" s="183"/>
      <c r="Q50" s="183"/>
      <c r="R50" s="183"/>
      <c r="S50" s="183"/>
      <c r="T50" s="184"/>
    </row>
    <row r="51" spans="1:20" s="219" customFormat="1" ht="37.5">
      <c r="A51" s="207">
        <v>2</v>
      </c>
      <c r="B51" s="202" t="s">
        <v>747</v>
      </c>
      <c r="C51" s="187">
        <f t="shared" si="17"/>
        <v>286.91428571428571</v>
      </c>
      <c r="D51" s="306">
        <f t="shared" si="17"/>
        <v>200</v>
      </c>
      <c r="E51" s="187">
        <f t="shared" si="17"/>
        <v>11.2</v>
      </c>
      <c r="F51" s="187">
        <f t="shared" si="17"/>
        <v>75.714285714285722</v>
      </c>
      <c r="G51" s="188">
        <f t="shared" si="18"/>
        <v>286.91428571428571</v>
      </c>
      <c r="H51" s="298">
        <v>200</v>
      </c>
      <c r="I51" s="187">
        <v>11.2</v>
      </c>
      <c r="J51" s="188">
        <v>75.714285714285722</v>
      </c>
      <c r="K51" s="183"/>
      <c r="L51" s="183"/>
      <c r="M51" s="183"/>
      <c r="N51" s="183"/>
      <c r="O51" s="183"/>
      <c r="P51" s="183"/>
      <c r="Q51" s="183"/>
      <c r="R51" s="183"/>
      <c r="S51" s="183"/>
      <c r="T51" s="184"/>
    </row>
    <row r="52" spans="1:20" s="219" customFormat="1">
      <c r="A52" s="207">
        <v>3</v>
      </c>
      <c r="B52" s="202" t="s">
        <v>830</v>
      </c>
      <c r="C52" s="187">
        <f t="shared" si="17"/>
        <v>357.84285714285716</v>
      </c>
      <c r="D52" s="306">
        <f t="shared" si="17"/>
        <v>250</v>
      </c>
      <c r="E52" s="187">
        <f>I52+M52+Q52</f>
        <v>13.2</v>
      </c>
      <c r="F52" s="187">
        <f t="shared" si="17"/>
        <v>94.642857142857167</v>
      </c>
      <c r="G52" s="188">
        <f t="shared" si="18"/>
        <v>357.84285714285716</v>
      </c>
      <c r="H52" s="298">
        <v>250</v>
      </c>
      <c r="I52" s="187">
        <v>13.2</v>
      </c>
      <c r="J52" s="188">
        <v>94.642857142857167</v>
      </c>
      <c r="K52" s="183"/>
      <c r="L52" s="183"/>
      <c r="M52" s="183"/>
      <c r="N52" s="183"/>
      <c r="O52" s="183"/>
      <c r="P52" s="183"/>
      <c r="Q52" s="183"/>
      <c r="R52" s="183"/>
      <c r="S52" s="183"/>
      <c r="T52" s="184"/>
    </row>
    <row r="53" spans="1:20" s="219" customFormat="1">
      <c r="A53" s="207">
        <v>4</v>
      </c>
      <c r="B53" s="202" t="s">
        <v>748</v>
      </c>
      <c r="C53" s="187">
        <f t="shared" si="17"/>
        <v>443.6571428571429</v>
      </c>
      <c r="D53" s="306">
        <f t="shared" si="17"/>
        <v>310</v>
      </c>
      <c r="E53" s="187">
        <f t="shared" si="17"/>
        <v>16.3</v>
      </c>
      <c r="F53" s="187">
        <f t="shared" si="17"/>
        <v>117.35714285714289</v>
      </c>
      <c r="G53" s="188">
        <f t="shared" si="18"/>
        <v>443.6571428571429</v>
      </c>
      <c r="H53" s="298">
        <v>310</v>
      </c>
      <c r="I53" s="187">
        <v>16.3</v>
      </c>
      <c r="J53" s="188">
        <v>117.35714285714289</v>
      </c>
      <c r="K53" s="183"/>
      <c r="L53" s="183"/>
      <c r="M53" s="183"/>
      <c r="N53" s="183"/>
      <c r="O53" s="183"/>
      <c r="P53" s="183"/>
      <c r="Q53" s="183"/>
      <c r="R53" s="183"/>
      <c r="S53" s="183"/>
      <c r="T53" s="184"/>
    </row>
    <row r="54" spans="1:20" s="219" customFormat="1">
      <c r="A54" s="207">
        <v>5</v>
      </c>
      <c r="B54" s="202" t="s">
        <v>749</v>
      </c>
      <c r="C54" s="187">
        <f t="shared" si="17"/>
        <v>174.34965986394556</v>
      </c>
      <c r="D54" s="306">
        <f t="shared" si="17"/>
        <v>121.8</v>
      </c>
      <c r="E54" s="187">
        <f t="shared" si="17"/>
        <v>6.4</v>
      </c>
      <c r="F54" s="187">
        <f t="shared" si="17"/>
        <v>46.149659863945573</v>
      </c>
      <c r="G54" s="188">
        <f t="shared" si="18"/>
        <v>174.34965986394556</v>
      </c>
      <c r="H54" s="298">
        <v>121.8</v>
      </c>
      <c r="I54" s="187">
        <v>6.4</v>
      </c>
      <c r="J54" s="188">
        <v>46.149659863945573</v>
      </c>
      <c r="K54" s="183"/>
      <c r="L54" s="183"/>
      <c r="M54" s="183"/>
      <c r="N54" s="183"/>
      <c r="O54" s="183"/>
      <c r="P54" s="183"/>
      <c r="Q54" s="183"/>
      <c r="R54" s="183"/>
      <c r="S54" s="183"/>
      <c r="T54" s="184"/>
    </row>
    <row r="55" spans="1:20" s="219" customFormat="1">
      <c r="A55" s="207">
        <v>6</v>
      </c>
      <c r="B55" s="202" t="s">
        <v>750</v>
      </c>
      <c r="C55" s="187">
        <f t="shared" si="17"/>
        <v>183.56462585034015</v>
      </c>
      <c r="D55" s="306">
        <f>H55+L55+P55</f>
        <v>131.80000000000001</v>
      </c>
      <c r="E55" s="187">
        <f t="shared" si="17"/>
        <v>6.3</v>
      </c>
      <c r="F55" s="187">
        <f t="shared" si="17"/>
        <v>45.464625850340127</v>
      </c>
      <c r="G55" s="188">
        <f t="shared" si="18"/>
        <v>183.56462585034015</v>
      </c>
      <c r="H55" s="298">
        <v>131.80000000000001</v>
      </c>
      <c r="I55" s="187">
        <v>6.3</v>
      </c>
      <c r="J55" s="188">
        <v>45.464625850340127</v>
      </c>
      <c r="K55" s="183"/>
      <c r="L55" s="183"/>
      <c r="M55" s="183"/>
      <c r="N55" s="183"/>
      <c r="O55" s="183"/>
      <c r="P55" s="183"/>
      <c r="Q55" s="183"/>
      <c r="R55" s="183"/>
      <c r="S55" s="183"/>
      <c r="T55" s="184"/>
    </row>
    <row r="56" spans="1:20" s="219" customFormat="1">
      <c r="A56" s="207">
        <v>7</v>
      </c>
      <c r="B56" s="202" t="s">
        <v>751</v>
      </c>
      <c r="C56" s="187">
        <f t="shared" si="17"/>
        <v>300.67210884353744</v>
      </c>
      <c r="D56" s="306">
        <f t="shared" si="17"/>
        <v>210</v>
      </c>
      <c r="E56" s="187">
        <f t="shared" si="17"/>
        <v>11.1</v>
      </c>
      <c r="F56" s="187">
        <f t="shared" si="17"/>
        <v>79.572108843537421</v>
      </c>
      <c r="G56" s="188">
        <f t="shared" si="18"/>
        <v>300.67210884353744</v>
      </c>
      <c r="H56" s="298">
        <v>210</v>
      </c>
      <c r="I56" s="187">
        <v>11.1</v>
      </c>
      <c r="J56" s="188">
        <v>79.572108843537421</v>
      </c>
      <c r="K56" s="183"/>
      <c r="L56" s="183"/>
      <c r="M56" s="183"/>
      <c r="N56" s="183"/>
      <c r="O56" s="183"/>
      <c r="P56" s="183"/>
      <c r="Q56" s="183"/>
      <c r="R56" s="183"/>
      <c r="S56" s="183"/>
      <c r="T56" s="184"/>
    </row>
    <row r="57" spans="1:20">
      <c r="A57" s="176" t="s">
        <v>710</v>
      </c>
      <c r="B57" s="177" t="s">
        <v>752</v>
      </c>
      <c r="C57" s="182">
        <f>SUM(C58:C60)</f>
        <v>2271.3000000000002</v>
      </c>
      <c r="D57" s="293">
        <f t="shared" ref="D57:R57" si="19">SUM(D58:D60)</f>
        <v>1723.6</v>
      </c>
      <c r="E57" s="178">
        <f t="shared" si="19"/>
        <v>90.9</v>
      </c>
      <c r="F57" s="178">
        <f t="shared" si="19"/>
        <v>456.8</v>
      </c>
      <c r="G57" s="178">
        <f t="shared" si="19"/>
        <v>2271.3000000000002</v>
      </c>
      <c r="H57" s="293">
        <f t="shared" si="19"/>
        <v>1723.6</v>
      </c>
      <c r="I57" s="178">
        <f t="shared" si="19"/>
        <v>90.9</v>
      </c>
      <c r="J57" s="178">
        <f t="shared" si="19"/>
        <v>456.8</v>
      </c>
      <c r="K57" s="178">
        <f t="shared" si="19"/>
        <v>0</v>
      </c>
      <c r="L57" s="178">
        <f t="shared" si="19"/>
        <v>0</v>
      </c>
      <c r="M57" s="178">
        <f t="shared" si="19"/>
        <v>0</v>
      </c>
      <c r="N57" s="178">
        <f t="shared" si="19"/>
        <v>0</v>
      </c>
      <c r="O57" s="178">
        <f t="shared" si="19"/>
        <v>0</v>
      </c>
      <c r="P57" s="178">
        <f t="shared" si="19"/>
        <v>0</v>
      </c>
      <c r="Q57" s="178">
        <f t="shared" si="19"/>
        <v>0</v>
      </c>
      <c r="R57" s="178">
        <f t="shared" si="19"/>
        <v>0</v>
      </c>
      <c r="S57" s="200"/>
      <c r="T57" s="170">
        <v>2</v>
      </c>
    </row>
    <row r="58" spans="1:20" s="219" customFormat="1" ht="37.5">
      <c r="A58" s="206">
        <v>1</v>
      </c>
      <c r="B58" s="202" t="s">
        <v>753</v>
      </c>
      <c r="C58" s="187">
        <f t="shared" ref="C58:F60" si="20">G58+K58+O58</f>
        <v>857.83</v>
      </c>
      <c r="D58" s="306">
        <f t="shared" si="20"/>
        <v>651</v>
      </c>
      <c r="E58" s="187">
        <f>I58+M58+Q58</f>
        <v>34.33</v>
      </c>
      <c r="F58" s="187">
        <f>J58+N58+R58</f>
        <v>172.5</v>
      </c>
      <c r="G58" s="188">
        <f>H58+I58+J58</f>
        <v>857.83</v>
      </c>
      <c r="H58" s="301">
        <v>651</v>
      </c>
      <c r="I58" s="213">
        <v>34.33</v>
      </c>
      <c r="J58" s="213">
        <v>172.5</v>
      </c>
      <c r="K58" s="183"/>
      <c r="L58" s="183"/>
      <c r="M58" s="183"/>
      <c r="N58" s="183"/>
      <c r="O58" s="183"/>
      <c r="P58" s="183"/>
      <c r="Q58" s="183"/>
      <c r="R58" s="183"/>
      <c r="S58" s="183"/>
      <c r="T58" s="184"/>
    </row>
    <row r="59" spans="1:20" s="219" customFormat="1" ht="37.5">
      <c r="A59" s="206">
        <v>2</v>
      </c>
      <c r="B59" s="202" t="s">
        <v>754</v>
      </c>
      <c r="C59" s="187">
        <f t="shared" si="20"/>
        <v>775.64</v>
      </c>
      <c r="D59" s="306">
        <f t="shared" si="20"/>
        <v>588.6</v>
      </c>
      <c r="E59" s="187">
        <f t="shared" si="20"/>
        <v>31.04</v>
      </c>
      <c r="F59" s="187">
        <f t="shared" si="20"/>
        <v>156</v>
      </c>
      <c r="G59" s="188">
        <f>H59+I59+J59</f>
        <v>775.64</v>
      </c>
      <c r="H59" s="301">
        <v>588.6</v>
      </c>
      <c r="I59" s="213">
        <v>31.04</v>
      </c>
      <c r="J59" s="213">
        <v>156</v>
      </c>
      <c r="K59" s="183"/>
      <c r="L59" s="183"/>
      <c r="M59" s="183"/>
      <c r="N59" s="183"/>
      <c r="O59" s="183"/>
      <c r="P59" s="183"/>
      <c r="Q59" s="183"/>
      <c r="R59" s="183"/>
      <c r="S59" s="183"/>
      <c r="T59" s="184"/>
    </row>
    <row r="60" spans="1:20" s="219" customFormat="1" ht="37.5">
      <c r="A60" s="206">
        <v>3</v>
      </c>
      <c r="B60" s="202" t="s">
        <v>755</v>
      </c>
      <c r="C60" s="187">
        <f>G60+K60+O60</f>
        <v>637.82999999999993</v>
      </c>
      <c r="D60" s="306">
        <f t="shared" si="20"/>
        <v>484</v>
      </c>
      <c r="E60" s="187">
        <f t="shared" si="20"/>
        <v>25.53</v>
      </c>
      <c r="F60" s="187">
        <f t="shared" si="20"/>
        <v>128.30000000000001</v>
      </c>
      <c r="G60" s="188">
        <f>H60+I60+J60</f>
        <v>637.82999999999993</v>
      </c>
      <c r="H60" s="301">
        <v>484</v>
      </c>
      <c r="I60" s="213">
        <v>25.53</v>
      </c>
      <c r="J60" s="213">
        <v>128.30000000000001</v>
      </c>
      <c r="K60" s="183"/>
      <c r="L60" s="183"/>
      <c r="M60" s="183"/>
      <c r="N60" s="183"/>
      <c r="O60" s="183"/>
      <c r="P60" s="183"/>
      <c r="Q60" s="183"/>
      <c r="R60" s="183"/>
      <c r="S60" s="183"/>
      <c r="T60" s="184"/>
    </row>
    <row r="61" spans="1:20">
      <c r="A61" s="176" t="s">
        <v>711</v>
      </c>
      <c r="B61" s="177" t="s">
        <v>756</v>
      </c>
      <c r="C61" s="182">
        <f>SUM(C62:C63)</f>
        <v>2469.1442176870746</v>
      </c>
      <c r="D61" s="293">
        <f t="shared" ref="D61:R61" si="21">SUM(D62:D63)</f>
        <v>1723.6</v>
      </c>
      <c r="E61" s="178">
        <f t="shared" si="21"/>
        <v>90.9</v>
      </c>
      <c r="F61" s="178">
        <f t="shared" si="21"/>
        <v>654.64421768707484</v>
      </c>
      <c r="G61" s="178">
        <f t="shared" si="21"/>
        <v>2469.1442176870746</v>
      </c>
      <c r="H61" s="293">
        <f t="shared" si="21"/>
        <v>1723.6</v>
      </c>
      <c r="I61" s="178">
        <f t="shared" si="21"/>
        <v>90.9</v>
      </c>
      <c r="J61" s="178">
        <f t="shared" si="21"/>
        <v>654.64421768707484</v>
      </c>
      <c r="K61" s="178">
        <f t="shared" si="21"/>
        <v>0</v>
      </c>
      <c r="L61" s="178">
        <f t="shared" si="21"/>
        <v>0</v>
      </c>
      <c r="M61" s="178">
        <f t="shared" si="21"/>
        <v>0</v>
      </c>
      <c r="N61" s="178">
        <f t="shared" si="21"/>
        <v>0</v>
      </c>
      <c r="O61" s="178">
        <f t="shared" si="21"/>
        <v>0</v>
      </c>
      <c r="P61" s="178">
        <f t="shared" si="21"/>
        <v>0</v>
      </c>
      <c r="Q61" s="178">
        <f t="shared" si="21"/>
        <v>0</v>
      </c>
      <c r="R61" s="178">
        <f t="shared" si="21"/>
        <v>0</v>
      </c>
      <c r="S61" s="200"/>
      <c r="T61" s="170">
        <v>2</v>
      </c>
    </row>
    <row r="62" spans="1:20" s="219" customFormat="1">
      <c r="A62" s="206">
        <v>1</v>
      </c>
      <c r="B62" s="202" t="s">
        <v>757</v>
      </c>
      <c r="C62" s="187">
        <f t="shared" ref="C62:F63" si="22">G62+K62+O62</f>
        <v>500.54421768707476</v>
      </c>
      <c r="D62" s="306">
        <f t="shared" si="22"/>
        <v>350</v>
      </c>
      <c r="E62" s="187">
        <f t="shared" si="22"/>
        <v>17.899999999999999</v>
      </c>
      <c r="F62" s="187">
        <f t="shared" si="22"/>
        <v>132.64421768707479</v>
      </c>
      <c r="G62" s="188">
        <f>H62+I62+J62</f>
        <v>500.54421768707476</v>
      </c>
      <c r="H62" s="298">
        <v>350</v>
      </c>
      <c r="I62" s="188">
        <v>17.899999999999999</v>
      </c>
      <c r="J62" s="188">
        <v>132.64421768707479</v>
      </c>
      <c r="K62" s="183"/>
      <c r="L62" s="183"/>
      <c r="M62" s="183"/>
      <c r="N62" s="183"/>
      <c r="O62" s="183"/>
      <c r="P62" s="183"/>
      <c r="Q62" s="183"/>
      <c r="R62" s="183"/>
      <c r="S62" s="183"/>
      <c r="T62" s="184"/>
    </row>
    <row r="63" spans="1:20" s="219" customFormat="1" ht="37.5">
      <c r="A63" s="206">
        <v>2</v>
      </c>
      <c r="B63" s="208" t="s">
        <v>758</v>
      </c>
      <c r="C63" s="187">
        <f t="shared" si="22"/>
        <v>1968.6</v>
      </c>
      <c r="D63" s="306">
        <f t="shared" si="22"/>
        <v>1373.6</v>
      </c>
      <c r="E63" s="187">
        <f t="shared" si="22"/>
        <v>73</v>
      </c>
      <c r="F63" s="187">
        <f t="shared" si="22"/>
        <v>522</v>
      </c>
      <c r="G63" s="188">
        <f>H63+I63+J63</f>
        <v>1968.6</v>
      </c>
      <c r="H63" s="298">
        <v>1373.6</v>
      </c>
      <c r="I63" s="188">
        <v>73</v>
      </c>
      <c r="J63" s="188">
        <v>522</v>
      </c>
      <c r="K63" s="183"/>
      <c r="L63" s="183"/>
      <c r="M63" s="183"/>
      <c r="N63" s="183"/>
      <c r="O63" s="183"/>
      <c r="P63" s="183"/>
      <c r="Q63" s="183"/>
      <c r="R63" s="183"/>
      <c r="S63" s="183"/>
      <c r="T63" s="184"/>
    </row>
    <row r="64" spans="1:20">
      <c r="A64" s="214" t="s">
        <v>712</v>
      </c>
      <c r="B64" s="177" t="s">
        <v>759</v>
      </c>
      <c r="C64" s="178">
        <f>SUM(C65:C66)</f>
        <v>2437.1149659863945</v>
      </c>
      <c r="D64" s="293">
        <f t="shared" ref="D64:R64" si="23">SUM(D65:D66)</f>
        <v>1723.6</v>
      </c>
      <c r="E64" s="178">
        <f t="shared" si="23"/>
        <v>90.9</v>
      </c>
      <c r="F64" s="178">
        <f t="shared" si="23"/>
        <v>622.61496598639474</v>
      </c>
      <c r="G64" s="178">
        <f t="shared" si="23"/>
        <v>2437.1149659863945</v>
      </c>
      <c r="H64" s="293">
        <f t="shared" si="23"/>
        <v>1723.6</v>
      </c>
      <c r="I64" s="178">
        <f t="shared" si="23"/>
        <v>90.9</v>
      </c>
      <c r="J64" s="178">
        <f t="shared" si="23"/>
        <v>622.61496598639474</v>
      </c>
      <c r="K64" s="178">
        <f t="shared" si="23"/>
        <v>0</v>
      </c>
      <c r="L64" s="178">
        <f t="shared" si="23"/>
        <v>0</v>
      </c>
      <c r="M64" s="178">
        <f t="shared" si="23"/>
        <v>0</v>
      </c>
      <c r="N64" s="178">
        <f t="shared" si="23"/>
        <v>0</v>
      </c>
      <c r="O64" s="178">
        <f t="shared" si="23"/>
        <v>0</v>
      </c>
      <c r="P64" s="178">
        <f t="shared" si="23"/>
        <v>0</v>
      </c>
      <c r="Q64" s="178">
        <f t="shared" si="23"/>
        <v>0</v>
      </c>
      <c r="R64" s="178">
        <f t="shared" si="23"/>
        <v>0</v>
      </c>
      <c r="S64" s="200"/>
      <c r="T64" s="170">
        <v>2</v>
      </c>
    </row>
    <row r="65" spans="1:20" s="219" customFormat="1">
      <c r="A65" s="206">
        <v>1</v>
      </c>
      <c r="B65" s="202" t="s">
        <v>760</v>
      </c>
      <c r="C65" s="187">
        <f t="shared" ref="C65:F66" si="24">G65+K65+O65</f>
        <v>2017.4149659863947</v>
      </c>
      <c r="D65" s="306">
        <f t="shared" si="24"/>
        <v>1411.8</v>
      </c>
      <c r="E65" s="187">
        <f t="shared" si="24"/>
        <v>71</v>
      </c>
      <c r="F65" s="187">
        <f t="shared" si="24"/>
        <v>534.61496598639474</v>
      </c>
      <c r="G65" s="188">
        <f>H65+I65+J65</f>
        <v>2017.4149659863947</v>
      </c>
      <c r="H65" s="302">
        <v>1411.8</v>
      </c>
      <c r="I65" s="212">
        <v>71</v>
      </c>
      <c r="J65" s="212">
        <v>534.61496598639474</v>
      </c>
      <c r="K65" s="183"/>
      <c r="L65" s="183"/>
      <c r="M65" s="183"/>
      <c r="N65" s="183"/>
      <c r="O65" s="183"/>
      <c r="P65" s="183"/>
      <c r="Q65" s="183"/>
      <c r="R65" s="183"/>
      <c r="S65" s="183"/>
      <c r="T65" s="184"/>
    </row>
    <row r="66" spans="1:20" s="219" customFormat="1">
      <c r="A66" s="206">
        <v>2</v>
      </c>
      <c r="B66" s="202" t="s">
        <v>761</v>
      </c>
      <c r="C66" s="187">
        <f t="shared" si="24"/>
        <v>419.7</v>
      </c>
      <c r="D66" s="306">
        <f t="shared" si="24"/>
        <v>311.8</v>
      </c>
      <c r="E66" s="187">
        <f t="shared" si="24"/>
        <v>19.899999999999999</v>
      </c>
      <c r="F66" s="187">
        <f t="shared" si="24"/>
        <v>88</v>
      </c>
      <c r="G66" s="188">
        <f>H66+I66+J66</f>
        <v>419.7</v>
      </c>
      <c r="H66" s="302">
        <v>311.8</v>
      </c>
      <c r="I66" s="212">
        <v>19.899999999999999</v>
      </c>
      <c r="J66" s="212">
        <v>88</v>
      </c>
      <c r="K66" s="183"/>
      <c r="L66" s="183"/>
      <c r="M66" s="183"/>
      <c r="N66" s="183"/>
      <c r="O66" s="183"/>
      <c r="P66" s="183"/>
      <c r="Q66" s="183"/>
      <c r="R66" s="183"/>
      <c r="S66" s="183"/>
      <c r="T66" s="184"/>
    </row>
    <row r="67" spans="1:20">
      <c r="A67" s="176" t="s">
        <v>713</v>
      </c>
      <c r="B67" s="177" t="s">
        <v>762</v>
      </c>
      <c r="C67" s="178">
        <f>C68</f>
        <v>2462.6863945578234</v>
      </c>
      <c r="D67" s="293">
        <f t="shared" ref="D67:R67" si="25">D68</f>
        <v>1723.6</v>
      </c>
      <c r="E67" s="178">
        <f t="shared" si="25"/>
        <v>90.9</v>
      </c>
      <c r="F67" s="178">
        <f t="shared" si="25"/>
        <v>648.18639455782318</v>
      </c>
      <c r="G67" s="178">
        <f t="shared" si="25"/>
        <v>2462.6863945578234</v>
      </c>
      <c r="H67" s="293">
        <f t="shared" si="25"/>
        <v>1723.6</v>
      </c>
      <c r="I67" s="178">
        <f t="shared" si="25"/>
        <v>90.9</v>
      </c>
      <c r="J67" s="178">
        <f t="shared" si="25"/>
        <v>648.18639455782318</v>
      </c>
      <c r="K67" s="178">
        <f t="shared" si="25"/>
        <v>0</v>
      </c>
      <c r="L67" s="178">
        <f t="shared" si="25"/>
        <v>0</v>
      </c>
      <c r="M67" s="178">
        <f t="shared" si="25"/>
        <v>0</v>
      </c>
      <c r="N67" s="178">
        <f t="shared" si="25"/>
        <v>0</v>
      </c>
      <c r="O67" s="178">
        <f t="shared" si="25"/>
        <v>0</v>
      </c>
      <c r="P67" s="178">
        <f t="shared" si="25"/>
        <v>0</v>
      </c>
      <c r="Q67" s="178">
        <f t="shared" si="25"/>
        <v>0</v>
      </c>
      <c r="R67" s="178">
        <f t="shared" si="25"/>
        <v>0</v>
      </c>
      <c r="S67" s="200"/>
      <c r="T67" s="170">
        <v>2</v>
      </c>
    </row>
    <row r="68" spans="1:20" ht="37.5">
      <c r="A68" s="215">
        <v>1</v>
      </c>
      <c r="B68" s="216" t="s">
        <v>763</v>
      </c>
      <c r="C68" s="210">
        <f>G68+K68+O68</f>
        <v>2462.6863945578234</v>
      </c>
      <c r="D68" s="307">
        <f>H68+L68+P68</f>
        <v>1723.6</v>
      </c>
      <c r="E68" s="210">
        <f>I68+M68+Q68</f>
        <v>90.9</v>
      </c>
      <c r="F68" s="210">
        <f>J68+N68+R68</f>
        <v>648.18639455782318</v>
      </c>
      <c r="G68" s="211">
        <f>H68+I68+J68</f>
        <v>2462.6863945578234</v>
      </c>
      <c r="H68" s="300">
        <v>1723.6</v>
      </c>
      <c r="I68" s="211">
        <v>90.9</v>
      </c>
      <c r="J68" s="211">
        <v>648.18639455782318</v>
      </c>
      <c r="K68" s="200"/>
      <c r="L68" s="200"/>
      <c r="M68" s="200"/>
      <c r="N68" s="200"/>
      <c r="O68" s="200"/>
      <c r="P68" s="200"/>
      <c r="Q68" s="200"/>
      <c r="R68" s="200"/>
      <c r="S68" s="200"/>
    </row>
    <row r="69" spans="1:20">
      <c r="A69" s="176" t="s">
        <v>714</v>
      </c>
      <c r="B69" s="177" t="s">
        <v>764</v>
      </c>
      <c r="C69" s="182">
        <f>SUM(C70:C71)</f>
        <v>2462.6863945578234</v>
      </c>
      <c r="D69" s="293">
        <f t="shared" ref="D69:R69" si="26">SUM(D70:D71)</f>
        <v>1723.6</v>
      </c>
      <c r="E69" s="178">
        <f t="shared" si="26"/>
        <v>90.9</v>
      </c>
      <c r="F69" s="178">
        <f t="shared" si="26"/>
        <v>648.18639455782318</v>
      </c>
      <c r="G69" s="178">
        <f t="shared" si="26"/>
        <v>2462.6863945578234</v>
      </c>
      <c r="H69" s="293">
        <f t="shared" si="26"/>
        <v>1723.6</v>
      </c>
      <c r="I69" s="178">
        <f t="shared" si="26"/>
        <v>90.9</v>
      </c>
      <c r="J69" s="178">
        <f t="shared" si="26"/>
        <v>648.18639455782318</v>
      </c>
      <c r="K69" s="178">
        <f t="shared" si="26"/>
        <v>0</v>
      </c>
      <c r="L69" s="178">
        <f t="shared" si="26"/>
        <v>0</v>
      </c>
      <c r="M69" s="178">
        <f t="shared" si="26"/>
        <v>0</v>
      </c>
      <c r="N69" s="178">
        <f t="shared" si="26"/>
        <v>0</v>
      </c>
      <c r="O69" s="178">
        <f t="shared" si="26"/>
        <v>0</v>
      </c>
      <c r="P69" s="178">
        <f t="shared" si="26"/>
        <v>0</v>
      </c>
      <c r="Q69" s="178">
        <f t="shared" si="26"/>
        <v>0</v>
      </c>
      <c r="R69" s="178">
        <f t="shared" si="26"/>
        <v>0</v>
      </c>
      <c r="S69" s="200"/>
      <c r="T69" s="170">
        <v>2</v>
      </c>
    </row>
    <row r="70" spans="1:20" ht="37.5">
      <c r="A70" s="215">
        <v>1</v>
      </c>
      <c r="B70" s="216" t="s">
        <v>765</v>
      </c>
      <c r="C70" s="187">
        <f t="shared" ref="C70:F71" si="27">G70+K70+O70</f>
        <v>1231.5431972789115</v>
      </c>
      <c r="D70" s="307">
        <f t="shared" si="27"/>
        <v>862</v>
      </c>
      <c r="E70" s="210">
        <f t="shared" si="27"/>
        <v>45.45</v>
      </c>
      <c r="F70" s="210">
        <f t="shared" si="27"/>
        <v>324.09319727891159</v>
      </c>
      <c r="G70" s="211">
        <f>H70+I70+J70</f>
        <v>1231.5431972789115</v>
      </c>
      <c r="H70" s="300">
        <v>862</v>
      </c>
      <c r="I70" s="211">
        <v>45.45</v>
      </c>
      <c r="J70" s="211">
        <v>324.09319727891159</v>
      </c>
      <c r="K70" s="200"/>
      <c r="L70" s="200"/>
      <c r="M70" s="200"/>
      <c r="N70" s="200"/>
      <c r="O70" s="200"/>
      <c r="P70" s="200"/>
      <c r="Q70" s="200"/>
      <c r="R70" s="200"/>
      <c r="S70" s="200"/>
    </row>
    <row r="71" spans="1:20" ht="37.5">
      <c r="A71" s="215">
        <v>2</v>
      </c>
      <c r="B71" s="216" t="s">
        <v>766</v>
      </c>
      <c r="C71" s="187">
        <f t="shared" si="27"/>
        <v>1231.1431972789117</v>
      </c>
      <c r="D71" s="307">
        <f t="shared" si="27"/>
        <v>861.6</v>
      </c>
      <c r="E71" s="210">
        <f t="shared" si="27"/>
        <v>45.45</v>
      </c>
      <c r="F71" s="210">
        <f t="shared" si="27"/>
        <v>324.09319727891159</v>
      </c>
      <c r="G71" s="211">
        <f>H71+I71+J71</f>
        <v>1231.1431972789117</v>
      </c>
      <c r="H71" s="300">
        <v>861.6</v>
      </c>
      <c r="I71" s="211">
        <v>45.45</v>
      </c>
      <c r="J71" s="211">
        <v>324.09319727891159</v>
      </c>
      <c r="K71" s="200"/>
      <c r="L71" s="200"/>
      <c r="M71" s="200"/>
      <c r="N71" s="200"/>
      <c r="O71" s="200"/>
      <c r="P71" s="200"/>
      <c r="Q71" s="200"/>
      <c r="R71" s="200"/>
      <c r="S71" s="200"/>
    </row>
    <row r="72" spans="1:20">
      <c r="A72" s="176" t="s">
        <v>767</v>
      </c>
      <c r="B72" s="177" t="s">
        <v>768</v>
      </c>
      <c r="C72" s="178">
        <f>SUM(C73:C74)</f>
        <v>2462.686394557823</v>
      </c>
      <c r="D72" s="293">
        <f t="shared" ref="D72:R72" si="28">SUM(D73:D74)</f>
        <v>1723.6</v>
      </c>
      <c r="E72" s="178">
        <f t="shared" si="28"/>
        <v>90.9</v>
      </c>
      <c r="F72" s="178">
        <f t="shared" si="28"/>
        <v>648.18639455782295</v>
      </c>
      <c r="G72" s="178">
        <f t="shared" si="28"/>
        <v>2462.686394557823</v>
      </c>
      <c r="H72" s="293">
        <f t="shared" si="28"/>
        <v>1723.6</v>
      </c>
      <c r="I72" s="178">
        <f t="shared" si="28"/>
        <v>90.9</v>
      </c>
      <c r="J72" s="178">
        <f t="shared" si="28"/>
        <v>648.18639455782295</v>
      </c>
      <c r="K72" s="178">
        <f t="shared" si="28"/>
        <v>0</v>
      </c>
      <c r="L72" s="178">
        <f t="shared" si="28"/>
        <v>0</v>
      </c>
      <c r="M72" s="178">
        <f t="shared" si="28"/>
        <v>0</v>
      </c>
      <c r="N72" s="178">
        <f t="shared" si="28"/>
        <v>0</v>
      </c>
      <c r="O72" s="178">
        <f t="shared" si="28"/>
        <v>0</v>
      </c>
      <c r="P72" s="178">
        <f t="shared" si="28"/>
        <v>0</v>
      </c>
      <c r="Q72" s="178">
        <f t="shared" si="28"/>
        <v>0</v>
      </c>
      <c r="R72" s="178">
        <f t="shared" si="28"/>
        <v>0</v>
      </c>
      <c r="S72" s="200"/>
      <c r="T72" s="170">
        <v>2</v>
      </c>
    </row>
    <row r="73" spans="1:20" ht="37.5">
      <c r="A73" s="215">
        <v>1</v>
      </c>
      <c r="B73" s="56" t="s">
        <v>769</v>
      </c>
      <c r="C73" s="210">
        <f t="shared" ref="C73:F74" si="29">G73+K73+O73</f>
        <v>2032.5346938775508</v>
      </c>
      <c r="D73" s="307">
        <f t="shared" si="29"/>
        <v>1423.6</v>
      </c>
      <c r="E73" s="210">
        <f>I73+M73+Q73</f>
        <v>74.5</v>
      </c>
      <c r="F73" s="210">
        <f t="shared" si="29"/>
        <v>534.4346938775509</v>
      </c>
      <c r="G73" s="211">
        <f>H73+I73+J73</f>
        <v>2032.5346938775508</v>
      </c>
      <c r="H73" s="303">
        <v>1423.6</v>
      </c>
      <c r="I73" s="217">
        <v>74.5</v>
      </c>
      <c r="J73" s="217">
        <v>534.4346938775509</v>
      </c>
      <c r="K73" s="200"/>
      <c r="L73" s="200"/>
      <c r="M73" s="200"/>
      <c r="N73" s="200"/>
      <c r="O73" s="200"/>
      <c r="P73" s="200"/>
      <c r="Q73" s="200"/>
      <c r="R73" s="200"/>
      <c r="S73" s="200"/>
    </row>
    <row r="74" spans="1:20" ht="37.5">
      <c r="A74" s="215">
        <v>2</v>
      </c>
      <c r="B74" s="216" t="s">
        <v>770</v>
      </c>
      <c r="C74" s="210">
        <f t="shared" si="29"/>
        <v>430.15170068027209</v>
      </c>
      <c r="D74" s="307">
        <f t="shared" si="29"/>
        <v>300</v>
      </c>
      <c r="E74" s="210">
        <f t="shared" si="29"/>
        <v>16.399999999999999</v>
      </c>
      <c r="F74" s="210">
        <f t="shared" si="29"/>
        <v>113.75170068027211</v>
      </c>
      <c r="G74" s="211">
        <f>H74+I74+J74</f>
        <v>430.15170068027209</v>
      </c>
      <c r="H74" s="304">
        <v>300</v>
      </c>
      <c r="I74" s="217">
        <v>16.399999999999999</v>
      </c>
      <c r="J74" s="217">
        <v>113.75170068027211</v>
      </c>
      <c r="K74" s="200"/>
      <c r="L74" s="200"/>
      <c r="M74" s="200"/>
      <c r="N74" s="200"/>
      <c r="O74" s="200"/>
      <c r="P74" s="200"/>
      <c r="Q74" s="200"/>
      <c r="R74" s="200"/>
      <c r="S74" s="200"/>
    </row>
    <row r="75" spans="1:20">
      <c r="A75" s="176" t="s">
        <v>771</v>
      </c>
      <c r="B75" s="177" t="s">
        <v>772</v>
      </c>
      <c r="C75" s="178">
        <f>SUM(C76:C77)</f>
        <v>2590.1999999999998</v>
      </c>
      <c r="D75" s="293">
        <f t="shared" ref="D75:R75" si="30">SUM(D76:D77)</f>
        <v>1723.6</v>
      </c>
      <c r="E75" s="178">
        <f t="shared" si="30"/>
        <v>90.9</v>
      </c>
      <c r="F75" s="178">
        <f t="shared" si="30"/>
        <v>775.7</v>
      </c>
      <c r="G75" s="178">
        <f t="shared" si="30"/>
        <v>2590.1999999999998</v>
      </c>
      <c r="H75" s="293">
        <f t="shared" si="30"/>
        <v>1723.6</v>
      </c>
      <c r="I75" s="178">
        <f t="shared" si="30"/>
        <v>90.9</v>
      </c>
      <c r="J75" s="178">
        <f t="shared" si="30"/>
        <v>775.7</v>
      </c>
      <c r="K75" s="178">
        <f t="shared" si="30"/>
        <v>0</v>
      </c>
      <c r="L75" s="178">
        <f t="shared" si="30"/>
        <v>0</v>
      </c>
      <c r="M75" s="178">
        <f t="shared" si="30"/>
        <v>0</v>
      </c>
      <c r="N75" s="178">
        <f t="shared" si="30"/>
        <v>0</v>
      </c>
      <c r="O75" s="178">
        <f t="shared" si="30"/>
        <v>0</v>
      </c>
      <c r="P75" s="178">
        <f t="shared" si="30"/>
        <v>0</v>
      </c>
      <c r="Q75" s="178">
        <f t="shared" si="30"/>
        <v>0</v>
      </c>
      <c r="R75" s="178">
        <f t="shared" si="30"/>
        <v>0</v>
      </c>
      <c r="S75" s="200"/>
      <c r="T75" s="170">
        <v>2</v>
      </c>
    </row>
    <row r="76" spans="1:20" s="219" customFormat="1" ht="37.5">
      <c r="A76" s="206">
        <v>1</v>
      </c>
      <c r="B76" s="208" t="s">
        <v>773</v>
      </c>
      <c r="C76" s="187">
        <f t="shared" ref="C76:F77" si="31">G76+K76+O76</f>
        <v>2071.6999999999998</v>
      </c>
      <c r="D76" s="306">
        <f t="shared" si="31"/>
        <v>1378.6</v>
      </c>
      <c r="E76" s="187">
        <f t="shared" si="31"/>
        <v>72.7</v>
      </c>
      <c r="F76" s="187">
        <f t="shared" si="31"/>
        <v>620.4</v>
      </c>
      <c r="G76" s="188">
        <f>H76+I76+J76</f>
        <v>2071.6999999999998</v>
      </c>
      <c r="H76" s="298">
        <v>1378.6</v>
      </c>
      <c r="I76" s="273">
        <v>72.7</v>
      </c>
      <c r="J76" s="188">
        <v>620.4</v>
      </c>
      <c r="K76" s="183"/>
      <c r="L76" s="183"/>
      <c r="M76" s="183"/>
      <c r="N76" s="183"/>
      <c r="O76" s="183"/>
      <c r="P76" s="183"/>
      <c r="Q76" s="183"/>
      <c r="R76" s="183"/>
      <c r="S76" s="183"/>
      <c r="T76" s="184"/>
    </row>
    <row r="77" spans="1:20" s="219" customFormat="1" ht="37.5">
      <c r="A77" s="206">
        <v>2</v>
      </c>
      <c r="B77" s="208" t="s">
        <v>774</v>
      </c>
      <c r="C77" s="187">
        <f t="shared" si="31"/>
        <v>518.5</v>
      </c>
      <c r="D77" s="306">
        <f t="shared" si="31"/>
        <v>345</v>
      </c>
      <c r="E77" s="187">
        <f t="shared" si="31"/>
        <v>18.2</v>
      </c>
      <c r="F77" s="187">
        <f t="shared" si="31"/>
        <v>155.30000000000001</v>
      </c>
      <c r="G77" s="188">
        <f>H77+I77+J77</f>
        <v>518.5</v>
      </c>
      <c r="H77" s="298">
        <v>345</v>
      </c>
      <c r="I77" s="188">
        <v>18.2</v>
      </c>
      <c r="J77" s="188">
        <v>155.30000000000001</v>
      </c>
      <c r="K77" s="183"/>
      <c r="L77" s="183"/>
      <c r="M77" s="183"/>
      <c r="N77" s="183"/>
      <c r="O77" s="183"/>
      <c r="P77" s="183"/>
      <c r="Q77" s="183"/>
      <c r="R77" s="183"/>
      <c r="S77" s="183"/>
      <c r="T77" s="184"/>
    </row>
    <row r="78" spans="1:20" s="219" customFormat="1">
      <c r="A78" s="220"/>
      <c r="B78" s="221"/>
      <c r="C78" s="222"/>
      <c r="D78" s="222"/>
      <c r="E78" s="222"/>
      <c r="F78" s="222"/>
      <c r="T78" s="184"/>
    </row>
    <row r="79" spans="1:20" s="219" customFormat="1">
      <c r="A79" s="220"/>
      <c r="B79" s="221"/>
      <c r="C79" s="222"/>
      <c r="D79" s="222"/>
      <c r="E79" s="222"/>
      <c r="F79" s="222"/>
      <c r="T79" s="184"/>
    </row>
    <row r="80" spans="1:20" s="219" customFormat="1">
      <c r="A80" s="220"/>
      <c r="B80" s="221"/>
      <c r="C80" s="222"/>
      <c r="D80" s="222"/>
      <c r="E80" s="222"/>
      <c r="F80" s="222"/>
      <c r="T80" s="184"/>
    </row>
    <row r="81" spans="1:20" s="219" customFormat="1">
      <c r="A81" s="220"/>
      <c r="B81" s="221"/>
      <c r="C81" s="222"/>
      <c r="D81" s="222"/>
      <c r="E81" s="222"/>
      <c r="F81" s="222"/>
      <c r="T81" s="184"/>
    </row>
    <row r="82" spans="1:20" s="219" customFormat="1">
      <c r="A82" s="220"/>
      <c r="B82" s="221"/>
      <c r="C82" s="222"/>
      <c r="D82" s="222"/>
      <c r="E82" s="222"/>
      <c r="F82" s="222"/>
      <c r="T82" s="184"/>
    </row>
  </sheetData>
  <mergeCells count="20">
    <mergeCell ref="K8:K9"/>
    <mergeCell ref="L8:N8"/>
    <mergeCell ref="O8:O9"/>
    <mergeCell ref="P8:R8"/>
    <mergeCell ref="A1:F1"/>
    <mergeCell ref="A2:S2"/>
    <mergeCell ref="A3:S3"/>
    <mergeCell ref="P4:S4"/>
    <mergeCell ref="A5:A9"/>
    <mergeCell ref="B5:B9"/>
    <mergeCell ref="C5:R5"/>
    <mergeCell ref="S5:S9"/>
    <mergeCell ref="C6:C9"/>
    <mergeCell ref="D6:F8"/>
    <mergeCell ref="G6:R6"/>
    <mergeCell ref="G7:J7"/>
    <mergeCell ref="K7:N7"/>
    <mergeCell ref="O7:R7"/>
    <mergeCell ref="G8:G9"/>
    <mergeCell ref="H8:J8"/>
  </mergeCells>
  <pageMargins left="0.7" right="0.2" top="0.5" bottom="0.5" header="0.05" footer="0.05"/>
  <pageSetup paperSize="8" scale="52" orientation="landscape" r:id="rId1"/>
  <colBreaks count="1" manualBreakCount="1">
    <brk id="20" max="81"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view="pageBreakPreview" zoomScale="60" zoomScaleNormal="70" workbookViewId="0">
      <selection activeCell="A3" sqref="A3:Q3"/>
    </sheetView>
  </sheetViews>
  <sheetFormatPr defaultColWidth="9.140625" defaultRowHeight="15"/>
  <cols>
    <col min="2" max="2" width="28.28515625" customWidth="1"/>
    <col min="3" max="10" width="15.7109375" customWidth="1"/>
    <col min="11" max="11" width="12.85546875" customWidth="1"/>
    <col min="12" max="12" width="16" customWidth="1"/>
    <col min="13" max="17" width="12.85546875" customWidth="1"/>
  </cols>
  <sheetData>
    <row r="1" spans="1:17" ht="16.5">
      <c r="A1" s="663" t="s">
        <v>791</v>
      </c>
      <c r="B1" s="663"/>
      <c r="C1" s="165"/>
      <c r="D1" s="165"/>
      <c r="E1" s="165"/>
      <c r="F1" s="165"/>
      <c r="G1" s="165"/>
      <c r="H1" s="102"/>
      <c r="I1" s="102"/>
      <c r="J1" s="102"/>
      <c r="K1" s="102"/>
      <c r="L1" s="102"/>
      <c r="M1" s="102"/>
      <c r="N1" s="102"/>
      <c r="O1" s="102"/>
      <c r="P1" s="103"/>
      <c r="Q1" s="102"/>
    </row>
    <row r="2" spans="1:17" ht="18.75">
      <c r="A2" s="615" t="s">
        <v>792</v>
      </c>
      <c r="B2" s="615"/>
      <c r="C2" s="615"/>
      <c r="D2" s="615"/>
      <c r="E2" s="615"/>
      <c r="F2" s="615"/>
      <c r="G2" s="615"/>
      <c r="H2" s="615"/>
      <c r="I2" s="615"/>
      <c r="J2" s="615"/>
      <c r="K2" s="615"/>
      <c r="L2" s="615"/>
      <c r="M2" s="615"/>
      <c r="N2" s="615"/>
      <c r="O2" s="615"/>
      <c r="P2" s="615"/>
      <c r="Q2" s="615"/>
    </row>
    <row r="3" spans="1:17" ht="18.75">
      <c r="A3" s="616" t="s">
        <v>913</v>
      </c>
      <c r="B3" s="616"/>
      <c r="C3" s="616"/>
      <c r="D3" s="616"/>
      <c r="E3" s="616"/>
      <c r="F3" s="616"/>
      <c r="G3" s="616"/>
      <c r="H3" s="616"/>
      <c r="I3" s="616"/>
      <c r="J3" s="616"/>
      <c r="K3" s="616"/>
      <c r="L3" s="616"/>
      <c r="M3" s="616"/>
      <c r="N3" s="616"/>
      <c r="O3" s="616"/>
      <c r="P3" s="616"/>
      <c r="Q3" s="616"/>
    </row>
    <row r="4" spans="1:17" ht="19.5">
      <c r="A4" s="104"/>
      <c r="B4" s="104"/>
      <c r="C4" s="104"/>
      <c r="D4" s="104"/>
      <c r="E4" s="104"/>
      <c r="F4" s="104"/>
      <c r="G4" s="104"/>
      <c r="H4" s="104"/>
      <c r="I4" s="104"/>
      <c r="J4" s="104"/>
      <c r="K4" s="104"/>
      <c r="L4" s="104"/>
      <c r="M4" s="104"/>
      <c r="N4" s="104"/>
      <c r="O4" s="664" t="s">
        <v>778</v>
      </c>
      <c r="P4" s="664"/>
      <c r="Q4" s="664"/>
    </row>
    <row r="5" spans="1:17" ht="18.75">
      <c r="A5" s="665" t="s">
        <v>1</v>
      </c>
      <c r="B5" s="665" t="s">
        <v>779</v>
      </c>
      <c r="C5" s="668" t="s">
        <v>780</v>
      </c>
      <c r="D5" s="669"/>
      <c r="E5" s="669"/>
      <c r="F5" s="669"/>
      <c r="G5" s="669"/>
      <c r="H5" s="672" t="s">
        <v>790</v>
      </c>
      <c r="I5" s="672"/>
      <c r="J5" s="672"/>
      <c r="K5" s="672"/>
      <c r="L5" s="672"/>
      <c r="M5" s="672"/>
      <c r="N5" s="672"/>
      <c r="O5" s="672"/>
      <c r="P5" s="672"/>
      <c r="Q5" s="673"/>
    </row>
    <row r="6" spans="1:17" ht="49.5" customHeight="1">
      <c r="A6" s="666"/>
      <c r="B6" s="666"/>
      <c r="C6" s="670"/>
      <c r="D6" s="671"/>
      <c r="E6" s="671"/>
      <c r="F6" s="671"/>
      <c r="G6" s="671"/>
      <c r="H6" s="633" t="s">
        <v>781</v>
      </c>
      <c r="I6" s="674"/>
      <c r="J6" s="633"/>
      <c r="K6" s="633"/>
      <c r="L6" s="633"/>
      <c r="M6" s="675" t="s">
        <v>782</v>
      </c>
      <c r="N6" s="676"/>
      <c r="O6" s="676"/>
      <c r="P6" s="676"/>
      <c r="Q6" s="677"/>
    </row>
    <row r="7" spans="1:17" ht="18.75">
      <c r="A7" s="666"/>
      <c r="B7" s="666"/>
      <c r="C7" s="633" t="s">
        <v>783</v>
      </c>
      <c r="D7" s="661" t="s">
        <v>703</v>
      </c>
      <c r="E7" s="661"/>
      <c r="F7" s="661"/>
      <c r="G7" s="661"/>
      <c r="H7" s="633" t="s">
        <v>783</v>
      </c>
      <c r="I7" s="661" t="s">
        <v>703</v>
      </c>
      <c r="J7" s="661"/>
      <c r="K7" s="661"/>
      <c r="L7" s="661"/>
      <c r="M7" s="633" t="s">
        <v>783</v>
      </c>
      <c r="N7" s="661" t="s">
        <v>703</v>
      </c>
      <c r="O7" s="661"/>
      <c r="P7" s="661"/>
      <c r="Q7" s="661"/>
    </row>
    <row r="8" spans="1:17" ht="18.75">
      <c r="A8" s="666"/>
      <c r="B8" s="666"/>
      <c r="C8" s="633"/>
      <c r="D8" s="661" t="s">
        <v>52</v>
      </c>
      <c r="E8" s="661"/>
      <c r="F8" s="661"/>
      <c r="G8" s="662" t="s">
        <v>705</v>
      </c>
      <c r="H8" s="633"/>
      <c r="I8" s="661" t="s">
        <v>52</v>
      </c>
      <c r="J8" s="661"/>
      <c r="K8" s="661"/>
      <c r="L8" s="662" t="s">
        <v>705</v>
      </c>
      <c r="M8" s="633"/>
      <c r="N8" s="661" t="s">
        <v>52</v>
      </c>
      <c r="O8" s="661"/>
      <c r="P8" s="661"/>
      <c r="Q8" s="661" t="s">
        <v>784</v>
      </c>
    </row>
    <row r="9" spans="1:17" ht="112.5">
      <c r="A9" s="667"/>
      <c r="B9" s="667"/>
      <c r="C9" s="633"/>
      <c r="D9" s="87" t="s">
        <v>563</v>
      </c>
      <c r="E9" s="164" t="s">
        <v>785</v>
      </c>
      <c r="F9" s="87" t="s">
        <v>52</v>
      </c>
      <c r="G9" s="662"/>
      <c r="H9" s="633"/>
      <c r="I9" s="87" t="s">
        <v>563</v>
      </c>
      <c r="J9" s="164" t="s">
        <v>785</v>
      </c>
      <c r="K9" s="87" t="s">
        <v>52</v>
      </c>
      <c r="L9" s="662"/>
      <c r="M9" s="633"/>
      <c r="N9" s="87" t="s">
        <v>563</v>
      </c>
      <c r="O9" s="164" t="s">
        <v>786</v>
      </c>
      <c r="P9" s="164" t="s">
        <v>787</v>
      </c>
      <c r="Q9" s="661"/>
    </row>
    <row r="10" spans="1:17" ht="19.5">
      <c r="A10" s="118" t="s">
        <v>551</v>
      </c>
      <c r="B10" s="119" t="s">
        <v>715</v>
      </c>
      <c r="C10" s="105">
        <v>27720.2</v>
      </c>
      <c r="D10" s="107">
        <v>25072.5</v>
      </c>
      <c r="E10" s="106">
        <v>24632.999999999996</v>
      </c>
      <c r="F10" s="106">
        <v>439.5</v>
      </c>
      <c r="G10" s="106">
        <v>2647.7</v>
      </c>
      <c r="H10" s="167">
        <v>26328.2</v>
      </c>
      <c r="I10" s="107">
        <v>23817.5</v>
      </c>
      <c r="J10" s="120">
        <v>23398.999999999996</v>
      </c>
      <c r="K10" s="120">
        <v>418.5</v>
      </c>
      <c r="L10" s="120">
        <v>2510.6999999999998</v>
      </c>
      <c r="M10" s="120">
        <v>1392</v>
      </c>
      <c r="N10" s="105">
        <v>1255</v>
      </c>
      <c r="O10" s="120">
        <v>1234</v>
      </c>
      <c r="P10" s="120">
        <v>21</v>
      </c>
      <c r="Q10" s="120">
        <v>137</v>
      </c>
    </row>
    <row r="11" spans="1:17" ht="19.5">
      <c r="A11" s="73"/>
      <c r="B11" s="112" t="s">
        <v>788</v>
      </c>
      <c r="C11" s="107">
        <v>27720.2</v>
      </c>
      <c r="D11" s="107">
        <v>25072.499999999996</v>
      </c>
      <c r="E11" s="106">
        <v>24632.999999999996</v>
      </c>
      <c r="F11" s="108">
        <v>439.5</v>
      </c>
      <c r="G11" s="108">
        <v>2647.7</v>
      </c>
      <c r="H11" s="166">
        <v>26328.199999999993</v>
      </c>
      <c r="I11" s="107">
        <v>23817.499999999996</v>
      </c>
      <c r="J11" s="117">
        <v>23398.999999999996</v>
      </c>
      <c r="K11" s="117">
        <v>418.5</v>
      </c>
      <c r="L11" s="117">
        <v>2510.6999999999998</v>
      </c>
      <c r="M11" s="117">
        <v>1392</v>
      </c>
      <c r="N11" s="107">
        <v>1255</v>
      </c>
      <c r="O11" s="117">
        <v>1234</v>
      </c>
      <c r="P11" s="117">
        <v>21</v>
      </c>
      <c r="Q11" s="117">
        <v>137</v>
      </c>
    </row>
    <row r="12" spans="1:17" ht="18.75">
      <c r="A12" s="121">
        <v>1</v>
      </c>
      <c r="B12" s="122" t="s">
        <v>434</v>
      </c>
      <c r="C12" s="109">
        <v>0</v>
      </c>
      <c r="D12" s="110">
        <v>0</v>
      </c>
      <c r="E12" s="111">
        <v>0</v>
      </c>
      <c r="F12" s="111">
        <v>0</v>
      </c>
      <c r="G12" s="111">
        <v>0</v>
      </c>
      <c r="H12" s="109">
        <v>0</v>
      </c>
      <c r="I12" s="110">
        <v>0</v>
      </c>
      <c r="J12" s="115">
        <v>0</v>
      </c>
      <c r="K12" s="114"/>
      <c r="L12" s="109"/>
      <c r="M12" s="109"/>
      <c r="N12" s="110"/>
      <c r="O12" s="115"/>
      <c r="P12" s="116"/>
      <c r="Q12" s="115"/>
    </row>
    <row r="13" spans="1:17" ht="18.75">
      <c r="A13" s="121">
        <v>2</v>
      </c>
      <c r="B13" s="122" t="s">
        <v>223</v>
      </c>
      <c r="C13" s="109">
        <v>0</v>
      </c>
      <c r="D13" s="110">
        <v>849.4</v>
      </c>
      <c r="E13" s="111">
        <v>430.9</v>
      </c>
      <c r="F13" s="111">
        <v>418.5</v>
      </c>
      <c r="G13" s="111">
        <v>2510.6999999999998</v>
      </c>
      <c r="H13" s="109">
        <v>3360.1</v>
      </c>
      <c r="I13" s="110">
        <v>849.4</v>
      </c>
      <c r="J13" s="109">
        <v>430.9</v>
      </c>
      <c r="K13" s="114">
        <v>418.5</v>
      </c>
      <c r="L13" s="114">
        <v>2510.6999999999998</v>
      </c>
      <c r="M13" s="109"/>
      <c r="N13" s="110"/>
      <c r="O13" s="115"/>
      <c r="P13" s="116"/>
      <c r="Q13" s="115"/>
    </row>
    <row r="14" spans="1:17" ht="18.75">
      <c r="A14" s="121">
        <v>3</v>
      </c>
      <c r="B14" s="122" t="s">
        <v>118</v>
      </c>
      <c r="C14" s="109">
        <v>561.29999999999995</v>
      </c>
      <c r="D14" s="110">
        <v>561.29999999999995</v>
      </c>
      <c r="E14" s="111">
        <v>561.29999999999995</v>
      </c>
      <c r="F14" s="111">
        <v>0</v>
      </c>
      <c r="G14" s="111">
        <v>0</v>
      </c>
      <c r="H14" s="109">
        <v>561.29999999999995</v>
      </c>
      <c r="I14" s="110">
        <v>561.29999999999995</v>
      </c>
      <c r="J14" s="109">
        <v>561.29999999999995</v>
      </c>
      <c r="K14" s="115">
        <v>0</v>
      </c>
      <c r="L14" s="115">
        <v>0</v>
      </c>
      <c r="M14" s="109"/>
      <c r="N14" s="110"/>
      <c r="O14" s="115"/>
      <c r="P14" s="109"/>
      <c r="Q14" s="109"/>
    </row>
    <row r="15" spans="1:17" ht="18.75">
      <c r="A15" s="121">
        <v>4</v>
      </c>
      <c r="B15" s="122" t="s">
        <v>186</v>
      </c>
      <c r="C15" s="109">
        <v>1723.6</v>
      </c>
      <c r="D15" s="110">
        <v>1723.6</v>
      </c>
      <c r="E15" s="111">
        <v>1723.6</v>
      </c>
      <c r="F15" s="111">
        <v>0</v>
      </c>
      <c r="G15" s="111">
        <v>0</v>
      </c>
      <c r="H15" s="109">
        <v>1723.6</v>
      </c>
      <c r="I15" s="110">
        <v>1723.6</v>
      </c>
      <c r="J15" s="109">
        <v>1723.6</v>
      </c>
      <c r="K15" s="115">
        <v>0</v>
      </c>
      <c r="L15" s="115">
        <v>0</v>
      </c>
      <c r="M15" s="109"/>
      <c r="N15" s="110"/>
      <c r="O15" s="115"/>
      <c r="P15" s="109"/>
      <c r="Q15" s="109"/>
    </row>
    <row r="16" spans="1:17" ht="18.75">
      <c r="A16" s="121">
        <v>5</v>
      </c>
      <c r="B16" s="122" t="s">
        <v>246</v>
      </c>
      <c r="C16" s="109">
        <v>1723.6</v>
      </c>
      <c r="D16" s="110">
        <v>1723.6</v>
      </c>
      <c r="E16" s="111">
        <v>1723.6</v>
      </c>
      <c r="F16" s="111">
        <v>0</v>
      </c>
      <c r="G16" s="111">
        <v>0</v>
      </c>
      <c r="H16" s="109">
        <v>1723.6</v>
      </c>
      <c r="I16" s="110">
        <v>1723.6</v>
      </c>
      <c r="J16" s="109">
        <v>1723.6</v>
      </c>
      <c r="K16" s="115">
        <v>0</v>
      </c>
      <c r="L16" s="115">
        <v>0</v>
      </c>
      <c r="M16" s="109"/>
      <c r="N16" s="110"/>
      <c r="O16" s="115"/>
      <c r="P16" s="109"/>
      <c r="Q16" s="109"/>
    </row>
    <row r="17" spans="1:17" ht="18.75">
      <c r="A17" s="121">
        <v>6</v>
      </c>
      <c r="B17" s="122" t="s">
        <v>393</v>
      </c>
      <c r="C17" s="109">
        <v>1723.6</v>
      </c>
      <c r="D17" s="110">
        <v>1723.6</v>
      </c>
      <c r="E17" s="111">
        <v>1723.6</v>
      </c>
      <c r="F17" s="111">
        <v>0</v>
      </c>
      <c r="G17" s="111">
        <v>0</v>
      </c>
      <c r="H17" s="109">
        <v>1723.6</v>
      </c>
      <c r="I17" s="110">
        <v>1723.6</v>
      </c>
      <c r="J17" s="109">
        <v>1723.6</v>
      </c>
      <c r="K17" s="115">
        <v>0</v>
      </c>
      <c r="L17" s="115">
        <v>0</v>
      </c>
      <c r="M17" s="109"/>
      <c r="N17" s="110"/>
      <c r="O17" s="115"/>
      <c r="P17" s="109"/>
      <c r="Q17" s="109"/>
    </row>
    <row r="18" spans="1:17" ht="18.75">
      <c r="A18" s="121">
        <v>7</v>
      </c>
      <c r="B18" s="122" t="s">
        <v>443</v>
      </c>
      <c r="C18" s="109">
        <v>1723.6</v>
      </c>
      <c r="D18" s="110">
        <v>1723.6</v>
      </c>
      <c r="E18" s="111">
        <v>1723.6</v>
      </c>
      <c r="F18" s="111">
        <v>0</v>
      </c>
      <c r="G18" s="111">
        <v>0</v>
      </c>
      <c r="H18" s="109">
        <v>1723.6</v>
      </c>
      <c r="I18" s="110">
        <v>1723.6</v>
      </c>
      <c r="J18" s="109">
        <v>1723.6</v>
      </c>
      <c r="K18" s="115">
        <v>0</v>
      </c>
      <c r="L18" s="115">
        <v>0</v>
      </c>
      <c r="M18" s="109"/>
      <c r="N18" s="110"/>
      <c r="O18" s="115"/>
      <c r="P18" s="109"/>
      <c r="Q18" s="109"/>
    </row>
    <row r="19" spans="1:17" ht="18.75">
      <c r="A19" s="121">
        <v>8</v>
      </c>
      <c r="B19" s="122" t="s">
        <v>789</v>
      </c>
      <c r="C19" s="109">
        <v>1723.6</v>
      </c>
      <c r="D19" s="110">
        <v>1723.6</v>
      </c>
      <c r="E19" s="111">
        <v>1723.6</v>
      </c>
      <c r="F19" s="111">
        <v>0</v>
      </c>
      <c r="G19" s="111">
        <v>0</v>
      </c>
      <c r="H19" s="109">
        <v>1723.6</v>
      </c>
      <c r="I19" s="110">
        <v>1723.6</v>
      </c>
      <c r="J19" s="109">
        <v>1723.6</v>
      </c>
      <c r="K19" s="115">
        <v>0</v>
      </c>
      <c r="L19" s="115">
        <v>0</v>
      </c>
      <c r="M19" s="109"/>
      <c r="N19" s="110"/>
      <c r="O19" s="115"/>
      <c r="P19" s="109"/>
      <c r="Q19" s="109"/>
    </row>
    <row r="20" spans="1:17" ht="18.75">
      <c r="A20" s="121">
        <v>9</v>
      </c>
      <c r="B20" s="122" t="s">
        <v>359</v>
      </c>
      <c r="C20" s="109">
        <v>1723.6</v>
      </c>
      <c r="D20" s="110">
        <v>1723.6</v>
      </c>
      <c r="E20" s="111">
        <v>1723.6</v>
      </c>
      <c r="F20" s="111">
        <v>0</v>
      </c>
      <c r="G20" s="111">
        <v>0</v>
      </c>
      <c r="H20" s="109">
        <v>1723.6</v>
      </c>
      <c r="I20" s="110">
        <v>1723.6</v>
      </c>
      <c r="J20" s="109">
        <v>1723.6</v>
      </c>
      <c r="K20" s="115">
        <v>0</v>
      </c>
      <c r="L20" s="115">
        <v>0</v>
      </c>
      <c r="M20" s="109"/>
      <c r="N20" s="110"/>
      <c r="O20" s="115"/>
      <c r="P20" s="109"/>
      <c r="Q20" s="109"/>
    </row>
    <row r="21" spans="1:17" ht="18.75">
      <c r="A21" s="121">
        <v>10</v>
      </c>
      <c r="B21" s="122" t="s">
        <v>303</v>
      </c>
      <c r="C21" s="109">
        <v>1723.6</v>
      </c>
      <c r="D21" s="110">
        <v>1723.6</v>
      </c>
      <c r="E21" s="111">
        <v>1723.6</v>
      </c>
      <c r="F21" s="111">
        <v>0</v>
      </c>
      <c r="G21" s="111">
        <v>0</v>
      </c>
      <c r="H21" s="109">
        <v>1723.6</v>
      </c>
      <c r="I21" s="110">
        <v>1723.6</v>
      </c>
      <c r="J21" s="109">
        <v>1723.6</v>
      </c>
      <c r="K21" s="115">
        <v>0</v>
      </c>
      <c r="L21" s="115">
        <v>0</v>
      </c>
      <c r="M21" s="109"/>
      <c r="N21" s="110"/>
      <c r="O21" s="115"/>
      <c r="P21" s="109"/>
      <c r="Q21" s="109"/>
    </row>
    <row r="22" spans="1:17" ht="18.75">
      <c r="A22" s="121">
        <v>11</v>
      </c>
      <c r="B22" s="122" t="s">
        <v>91</v>
      </c>
      <c r="C22" s="109">
        <v>1723.6</v>
      </c>
      <c r="D22" s="110">
        <v>1723.6</v>
      </c>
      <c r="E22" s="111">
        <v>1723.6</v>
      </c>
      <c r="F22" s="111">
        <v>0</v>
      </c>
      <c r="G22" s="111">
        <v>0</v>
      </c>
      <c r="H22" s="109">
        <v>1723.6</v>
      </c>
      <c r="I22" s="110">
        <v>1723.6</v>
      </c>
      <c r="J22" s="109">
        <v>1723.6</v>
      </c>
      <c r="K22" s="115">
        <v>0</v>
      </c>
      <c r="L22" s="115">
        <v>0</v>
      </c>
      <c r="M22" s="109"/>
      <c r="N22" s="110"/>
      <c r="O22" s="115"/>
      <c r="P22" s="109"/>
      <c r="Q22" s="109"/>
    </row>
    <row r="23" spans="1:17" ht="18.75">
      <c r="A23" s="121">
        <v>12</v>
      </c>
      <c r="B23" s="122" t="s">
        <v>275</v>
      </c>
      <c r="C23" s="109">
        <v>1723.6</v>
      </c>
      <c r="D23" s="110">
        <v>1723.6</v>
      </c>
      <c r="E23" s="111">
        <v>1723.6</v>
      </c>
      <c r="F23" s="111">
        <v>0</v>
      </c>
      <c r="G23" s="111">
        <v>0</v>
      </c>
      <c r="H23" s="109">
        <v>1723.6</v>
      </c>
      <c r="I23" s="110">
        <v>1723.6</v>
      </c>
      <c r="J23" s="109">
        <v>1723.6</v>
      </c>
      <c r="K23" s="115">
        <v>0</v>
      </c>
      <c r="L23" s="115">
        <v>0</v>
      </c>
      <c r="M23" s="109"/>
      <c r="N23" s="110"/>
      <c r="O23" s="115"/>
      <c r="P23" s="109"/>
      <c r="Q23" s="109"/>
    </row>
    <row r="24" spans="1:17" ht="18.75">
      <c r="A24" s="121">
        <v>13</v>
      </c>
      <c r="B24" s="122" t="s">
        <v>148</v>
      </c>
      <c r="C24" s="109">
        <v>1723.6</v>
      </c>
      <c r="D24" s="110">
        <v>1723.6</v>
      </c>
      <c r="E24" s="111">
        <v>1723.6</v>
      </c>
      <c r="F24" s="111">
        <v>0</v>
      </c>
      <c r="G24" s="111">
        <v>0</v>
      </c>
      <c r="H24" s="109">
        <v>1723.6</v>
      </c>
      <c r="I24" s="110">
        <v>1723.6</v>
      </c>
      <c r="J24" s="109">
        <v>1723.6</v>
      </c>
      <c r="K24" s="115">
        <v>0</v>
      </c>
      <c r="L24" s="115">
        <v>0</v>
      </c>
      <c r="M24" s="109"/>
      <c r="N24" s="110"/>
      <c r="O24" s="115"/>
      <c r="P24" s="109"/>
      <c r="Q24" s="109"/>
    </row>
    <row r="25" spans="1:17" ht="18.75">
      <c r="A25" s="121">
        <v>14</v>
      </c>
      <c r="B25" s="123" t="s">
        <v>500</v>
      </c>
      <c r="C25" s="109">
        <v>1723.6</v>
      </c>
      <c r="D25" s="110">
        <v>1723.6</v>
      </c>
      <c r="E25" s="111">
        <v>1723.6</v>
      </c>
      <c r="F25" s="111">
        <v>0</v>
      </c>
      <c r="G25" s="111">
        <v>0</v>
      </c>
      <c r="H25" s="109">
        <v>1723.6</v>
      </c>
      <c r="I25" s="110">
        <v>1723.6</v>
      </c>
      <c r="J25" s="109">
        <v>1723.6</v>
      </c>
      <c r="K25" s="115">
        <v>0</v>
      </c>
      <c r="L25" s="115">
        <v>0</v>
      </c>
      <c r="M25" s="109"/>
      <c r="N25" s="110"/>
      <c r="O25" s="115"/>
      <c r="P25" s="109"/>
      <c r="Q25" s="109"/>
    </row>
    <row r="26" spans="1:17" ht="18.75">
      <c r="A26" s="121">
        <v>15</v>
      </c>
      <c r="B26" s="113" t="s">
        <v>138</v>
      </c>
      <c r="C26" s="109">
        <v>1723.6</v>
      </c>
      <c r="D26" s="110">
        <v>1723.6</v>
      </c>
      <c r="E26" s="111">
        <v>1723.6</v>
      </c>
      <c r="F26" s="111">
        <v>0</v>
      </c>
      <c r="G26" s="111">
        <v>0</v>
      </c>
      <c r="H26" s="109">
        <v>1723.6</v>
      </c>
      <c r="I26" s="110">
        <v>1723.6</v>
      </c>
      <c r="J26" s="109">
        <v>1723.6</v>
      </c>
      <c r="K26" s="115">
        <v>0</v>
      </c>
      <c r="L26" s="115">
        <v>0</v>
      </c>
      <c r="M26" s="109"/>
      <c r="N26" s="110"/>
      <c r="O26" s="115"/>
      <c r="P26" s="109"/>
      <c r="Q26" s="109"/>
    </row>
    <row r="27" spans="1:17" ht="18.75">
      <c r="A27" s="121">
        <v>16</v>
      </c>
      <c r="B27" s="123" t="s">
        <v>328</v>
      </c>
      <c r="C27" s="109">
        <v>1723.6</v>
      </c>
      <c r="D27" s="110">
        <v>1723.6</v>
      </c>
      <c r="E27" s="111">
        <v>1723.6</v>
      </c>
      <c r="F27" s="111">
        <v>0</v>
      </c>
      <c r="G27" s="111">
        <v>0</v>
      </c>
      <c r="H27" s="109">
        <v>1723.6</v>
      </c>
      <c r="I27" s="110">
        <v>1723.6</v>
      </c>
      <c r="J27" s="109">
        <v>1723.6</v>
      </c>
      <c r="K27" s="115">
        <v>0</v>
      </c>
      <c r="L27" s="115">
        <v>0</v>
      </c>
      <c r="M27" s="109"/>
      <c r="N27" s="110"/>
      <c r="O27" s="115"/>
      <c r="P27" s="109"/>
      <c r="Q27" s="109"/>
    </row>
  </sheetData>
  <mergeCells count="22">
    <mergeCell ref="A1:B1"/>
    <mergeCell ref="A2:Q2"/>
    <mergeCell ref="A3:Q3"/>
    <mergeCell ref="O4:Q4"/>
    <mergeCell ref="A5:A9"/>
    <mergeCell ref="B5:B9"/>
    <mergeCell ref="C5:G6"/>
    <mergeCell ref="H5:Q5"/>
    <mergeCell ref="H6:L6"/>
    <mergeCell ref="M6:Q6"/>
    <mergeCell ref="N8:P8"/>
    <mergeCell ref="Q8:Q9"/>
    <mergeCell ref="C7:C9"/>
    <mergeCell ref="D7:G7"/>
    <mergeCell ref="H7:H9"/>
    <mergeCell ref="I7:L7"/>
    <mergeCell ref="M7:M9"/>
    <mergeCell ref="N7:Q7"/>
    <mergeCell ref="D8:F8"/>
    <mergeCell ref="G8:G9"/>
    <mergeCell ref="I8:K8"/>
    <mergeCell ref="L8:L9"/>
  </mergeCells>
  <pageMargins left="0.7" right="0.7" top="0.75" bottom="0.75" header="0.3" footer="0.3"/>
  <pageSetup paperSize="9" scale="51"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12</vt:i4>
      </vt:variant>
    </vt:vector>
  </HeadingPairs>
  <TitlesOfParts>
    <vt:vector size="26" baseType="lpstr">
      <vt:lpstr>PL I</vt:lpstr>
      <vt:lpstr>Phụ lục 1 (5)</vt:lpstr>
      <vt:lpstr>Phụ lục 1 (4)</vt:lpstr>
      <vt:lpstr>Phụ lục 01</vt:lpstr>
      <vt:lpstr>Phụ lục 1</vt:lpstr>
      <vt:lpstr>Phụ lục 2</vt:lpstr>
      <vt:lpstr>Phụ lục 3</vt:lpstr>
      <vt:lpstr>Phụ lục 4</vt:lpstr>
      <vt:lpstr>DỰ KIẾN DANH MỤC</vt:lpstr>
      <vt:lpstr>NĂM 2022</vt:lpstr>
      <vt:lpstr>NĂM 2023</vt:lpstr>
      <vt:lpstr>NĂM 2024</vt:lpstr>
      <vt:lpstr>NĂM 2025</vt:lpstr>
      <vt:lpstr>PLII</vt:lpstr>
      <vt:lpstr>'DỰ KIẾN DANH MỤC'!Print_Area</vt:lpstr>
      <vt:lpstr>'NĂM 2022'!Print_Area</vt:lpstr>
      <vt:lpstr>'PL I'!Print_Area</vt:lpstr>
      <vt:lpstr>PLII!Print_Area</vt:lpstr>
      <vt:lpstr>'Phụ lục 01'!Print_Area</vt:lpstr>
      <vt:lpstr>'Phụ lục 1'!Print_Area</vt:lpstr>
      <vt:lpstr>'Phụ lục 1 (4)'!Print_Area</vt:lpstr>
      <vt:lpstr>'Phụ lục 1 (5)'!Print_Area</vt:lpstr>
      <vt:lpstr>'Phụ lục 3'!Print_Area</vt:lpstr>
      <vt:lpstr>'DỰ KIẾN DANH MỤC'!Print_Titles</vt:lpstr>
      <vt:lpstr>'NĂM 2022'!Print_Titles</vt:lpstr>
      <vt:lpstr>PLII!Print_Titles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2026-07-30T11:04:42Z</dcterms:modified>
</cp:coreProperties>
</file>